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chpapageorgiou\Desktop\Christos\WEBTODAY\Publications 11.03\Γεωργικές Στατιστικές Χρονοσειρά\"/>
    </mc:Choice>
  </mc:AlternateContent>
  <xr:revisionPtr revIDLastSave="0" documentId="13_ncr:1_{8502B86A-ED86-4EE9-B640-FF7A819B6658}" xr6:coauthVersionLast="47" xr6:coauthVersionMax="47" xr10:uidLastSave="{00000000-0000-0000-0000-000000000000}"/>
  <bookViews>
    <workbookView xWindow="-120" yWindow="-120" windowWidth="29040" windowHeight="15720" xr2:uid="{00000000-000D-0000-FFFF-FFFF00000000}"/>
  </bookViews>
  <sheets>
    <sheet name="Contents" sheetId="16" r:id="rId1"/>
    <sheet name="1" sheetId="6" r:id="rId2"/>
    <sheet name="2" sheetId="12" r:id="rId3"/>
    <sheet name="3" sheetId="2" r:id="rId4"/>
    <sheet name="4" sheetId="3" r:id="rId5"/>
    <sheet name="5" sheetId="5" r:id="rId6"/>
    <sheet name="6" sheetId="15" r:id="rId7"/>
    <sheet name="7" sheetId="14" r:id="rId8"/>
    <sheet name="8" sheetId="7" r:id="rId9"/>
    <sheet name="9" sheetId="8" r:id="rId10"/>
    <sheet name="10" sheetId="17" r:id="rId11"/>
    <sheet name="11" sheetId="10" r:id="rId12"/>
    <sheet name="12" sheetId="11" r:id="rId13"/>
    <sheet name="13" sheetId="13" r:id="rId14"/>
  </sheets>
  <externalReferences>
    <externalReference r:id="rId15"/>
  </externalReferences>
  <definedNames>
    <definedName name="_xlnm._FilterDatabase" localSheetId="3" hidden="1">'3'!$A$19:$S$53</definedName>
    <definedName name="_xlnm.Print_Area" localSheetId="1">'1'!$A$1:$BO$39</definedName>
    <definedName name="_xlnm.Print_Area" localSheetId="10">'10'!$A$1:$BM$38</definedName>
    <definedName name="_xlnm.Print_Area" localSheetId="11">'11'!$A$1:$M$137</definedName>
    <definedName name="_xlnm.Print_Area" localSheetId="12">'12'!$A$1:$Q$76</definedName>
    <definedName name="_xlnm.Print_Area" localSheetId="13">'13'!$A$1:$I$75</definedName>
    <definedName name="_xlnm.Print_Area" localSheetId="2">'2'!$A$1:$O$67</definedName>
    <definedName name="_xlnm.Print_Area" localSheetId="4">'4'!$A$1:$T$58</definedName>
    <definedName name="_xlnm.Print_Area" localSheetId="5">'5'!$A$1:$W$75</definedName>
    <definedName name="_xlnm.Print_Area" localSheetId="6">'6'!$A$1:$L$74</definedName>
    <definedName name="_xlnm.Print_Area" localSheetId="7">'7'!$A$1:$H$74</definedName>
    <definedName name="_xlnm.Print_Area" localSheetId="8">'8'!$A$1:$BL$48</definedName>
    <definedName name="_xlnm.Print_Area" localSheetId="9">'9'!$A$1:$BM$48</definedName>
    <definedName name="_xlnm.Print_Area" localSheetId="0">Contents!$A$1:$C$31</definedName>
    <definedName name="_xlnm.Print_Titles" localSheetId="1">'1'!$B:$C</definedName>
    <definedName name="_xlnm.Print_Titles" localSheetId="10">'10'!$B:$B</definedName>
    <definedName name="_xlnm.Print_Titles" localSheetId="11">'11'!$3:$3</definedName>
    <definedName name="_xlnm.Print_Titles" localSheetId="12">'12'!$4:$5</definedName>
    <definedName name="_xlnm.Print_Titles" localSheetId="13">'13'!$3:$5</definedName>
    <definedName name="_xlnm.Print_Titles" localSheetId="2">'2'!$5:$6</definedName>
    <definedName name="_xlnm.Print_Titles" localSheetId="3">'3'!$4:$7</definedName>
    <definedName name="_xlnm.Print_Titles" localSheetId="4">'4'!$4:$7</definedName>
    <definedName name="_xlnm.Print_Titles" localSheetId="5">'5'!$4:$6</definedName>
    <definedName name="_xlnm.Print_Titles" localSheetId="6">'6'!$4:$5</definedName>
    <definedName name="_xlnm.Print_Titles" localSheetId="7">'7'!$4:$4</definedName>
    <definedName name="_xlnm.Print_Titles" localSheetId="8">'8'!$B:$B</definedName>
    <definedName name="_xlnm.Print_Titles" localSheetId="9">'9'!$B:$B</definedName>
  </definedNames>
  <calcPr calcId="191029"/>
</workbook>
</file>

<file path=xl/calcChain.xml><?xml version="1.0" encoding="utf-8"?>
<calcChain xmlns="http://schemas.openxmlformats.org/spreadsheetml/2006/main">
  <c r="B38" i="17" l="1"/>
  <c r="B36" i="17"/>
  <c r="B48" i="8"/>
  <c r="B46" i="8"/>
  <c r="L62" i="12" l="1"/>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K20" i="12"/>
  <c r="K19" i="12"/>
  <c r="K18" i="12"/>
  <c r="K17" i="12"/>
  <c r="K16" i="12"/>
  <c r="K15" i="12"/>
  <c r="K14" i="12"/>
  <c r="K13" i="12"/>
  <c r="K12" i="12"/>
  <c r="K11" i="12"/>
  <c r="K10" i="12"/>
  <c r="K9" i="12"/>
  <c r="K8" i="12"/>
  <c r="K7" i="12" l="1"/>
  <c r="K9" i="10" l="1"/>
  <c r="I12" i="10"/>
  <c r="I13" i="10"/>
  <c r="K13" i="10" s="1"/>
  <c r="K15" i="10"/>
  <c r="C9" i="13"/>
  <c r="P8" i="11"/>
  <c r="O8" i="11"/>
  <c r="P9" i="11"/>
  <c r="O9" i="11"/>
  <c r="K37" i="10"/>
  <c r="K39" i="10"/>
  <c r="K43" i="10"/>
  <c r="K45" i="10"/>
  <c r="K47" i="10"/>
  <c r="K53" i="10"/>
  <c r="K55" i="10"/>
  <c r="K57" i="10"/>
  <c r="K59" i="10"/>
  <c r="K61" i="10"/>
  <c r="K63" i="10"/>
  <c r="K65" i="10"/>
  <c r="K67" i="10"/>
  <c r="K69" i="10"/>
  <c r="K71" i="10"/>
  <c r="K73" i="10"/>
  <c r="K75" i="10"/>
  <c r="K77" i="10"/>
  <c r="K79" i="10"/>
  <c r="K81" i="10"/>
  <c r="K83" i="10"/>
  <c r="K85" i="10"/>
  <c r="K87" i="10"/>
  <c r="K89" i="10"/>
  <c r="K91" i="10"/>
  <c r="K93" i="10"/>
  <c r="K95" i="10"/>
  <c r="K97" i="10"/>
  <c r="K99" i="10"/>
  <c r="K101" i="10"/>
  <c r="K103" i="10"/>
  <c r="K105" i="10"/>
  <c r="K107" i="10"/>
  <c r="K109" i="10"/>
  <c r="K111" i="10"/>
  <c r="K113" i="10"/>
  <c r="K115" i="10"/>
  <c r="K117" i="10"/>
  <c r="K119" i="10"/>
  <c r="K121" i="10"/>
  <c r="K123" i="10"/>
  <c r="K125" i="10"/>
  <c r="K127" i="10"/>
  <c r="K131" i="10"/>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P10" i="11"/>
  <c r="O10" i="11"/>
  <c r="P6" i="11"/>
  <c r="O6" i="11"/>
  <c r="K5" i="10"/>
  <c r="I12" i="3"/>
  <c r="C12" i="3"/>
  <c r="L7" i="12"/>
  <c r="P11" i="11"/>
  <c r="O11" i="11"/>
  <c r="J13" i="3"/>
  <c r="C13" i="3"/>
  <c r="E12" i="15"/>
  <c r="P12" i="11"/>
  <c r="O12" i="11"/>
  <c r="K21" i="10"/>
  <c r="K19" i="10"/>
  <c r="K17" i="10"/>
  <c r="I16" i="3"/>
  <c r="C16" i="3"/>
  <c r="I15" i="3"/>
  <c r="C15" i="3"/>
  <c r="I14" i="3"/>
  <c r="C14" i="3"/>
  <c r="P13" i="11"/>
  <c r="O13" i="11"/>
  <c r="D14" i="13"/>
  <c r="P14" i="11"/>
  <c r="O14" i="11"/>
  <c r="H20" i="13"/>
  <c r="G20" i="13"/>
  <c r="F20" i="13"/>
  <c r="E20" i="13"/>
  <c r="D20" i="13"/>
  <c r="H19" i="13"/>
  <c r="G19" i="13"/>
  <c r="F19" i="13"/>
  <c r="E19" i="13"/>
  <c r="H18" i="13"/>
  <c r="G18" i="13"/>
  <c r="F18" i="13"/>
  <c r="E18" i="13"/>
  <c r="C18" i="13"/>
  <c r="H17" i="13"/>
  <c r="G17" i="13"/>
  <c r="F17" i="13"/>
  <c r="E17" i="13"/>
  <c r="C17" i="13"/>
  <c r="B75" i="13"/>
  <c r="P16" i="11"/>
  <c r="E16" i="11"/>
  <c r="P15" i="11"/>
  <c r="E15" i="11"/>
  <c r="B76" i="11"/>
  <c r="L35" i="10"/>
  <c r="I34" i="10"/>
  <c r="K33" i="10"/>
  <c r="I32" i="10"/>
  <c r="K31" i="10"/>
  <c r="I30" i="10"/>
  <c r="K29" i="10"/>
  <c r="K27" i="10"/>
  <c r="K25" i="10"/>
  <c r="K23" i="10"/>
  <c r="B137" i="10"/>
  <c r="B48" i="7"/>
  <c r="B74" i="14"/>
  <c r="B74" i="15"/>
  <c r="B75" i="5"/>
  <c r="I21" i="3"/>
  <c r="C21" i="3"/>
  <c r="I20" i="3"/>
  <c r="C20" i="3"/>
  <c r="I19" i="3"/>
  <c r="C19" i="3"/>
  <c r="I18" i="3"/>
  <c r="C18" i="3"/>
  <c r="I17" i="3"/>
  <c r="C17" i="3"/>
  <c r="B58" i="3"/>
  <c r="R18" i="2"/>
  <c r="R17" i="2"/>
  <c r="B58" i="2"/>
  <c r="B67" i="12"/>
  <c r="G22" i="13"/>
  <c r="E22" i="13"/>
  <c r="I22" i="3"/>
  <c r="C22" i="3"/>
  <c r="B73" i="5"/>
  <c r="B56" i="3"/>
  <c r="B56" i="2"/>
  <c r="B72" i="15"/>
  <c r="E24" i="15"/>
  <c r="D24" i="15"/>
  <c r="E26" i="15"/>
  <c r="D26" i="15"/>
  <c r="B72" i="14"/>
  <c r="B73" i="13"/>
  <c r="B74" i="11"/>
  <c r="B65" i="12"/>
  <c r="P46" i="11"/>
  <c r="O46" i="11"/>
  <c r="P47" i="11"/>
  <c r="O47" i="11"/>
  <c r="P48" i="11"/>
  <c r="O48" i="11"/>
  <c r="P49" i="11"/>
  <c r="O49" i="11"/>
  <c r="P50" i="11"/>
  <c r="O50" i="11"/>
  <c r="P51" i="11"/>
  <c r="O51" i="11"/>
  <c r="P52" i="11"/>
  <c r="O52" i="11"/>
  <c r="P53" i="11"/>
  <c r="O53" i="11"/>
  <c r="P54" i="11"/>
  <c r="O54" i="11"/>
  <c r="P55" i="11"/>
  <c r="O55" i="11"/>
  <c r="P56" i="11"/>
  <c r="O56" i="11"/>
  <c r="P57" i="11"/>
  <c r="O57" i="11"/>
  <c r="P58" i="11"/>
  <c r="O58" i="11"/>
  <c r="P59" i="11"/>
  <c r="O59" i="11"/>
  <c r="P60" i="11"/>
  <c r="O60" i="11"/>
  <c r="P61" i="11"/>
  <c r="O61" i="11"/>
  <c r="P62" i="11"/>
  <c r="O62" i="11"/>
  <c r="P63" i="11"/>
  <c r="O63" i="11"/>
  <c r="P64" i="11"/>
  <c r="O64" i="11"/>
  <c r="P65" i="11"/>
  <c r="O65" i="11"/>
  <c r="P66" i="11"/>
  <c r="O66" i="11"/>
  <c r="O67" i="11"/>
  <c r="P68" i="11"/>
  <c r="O68" i="11"/>
  <c r="P69" i="11"/>
  <c r="O69" i="11"/>
  <c r="B135" i="10"/>
  <c r="B46" i="7"/>
  <c r="K129" i="10"/>
  <c r="K51" i="10"/>
  <c r="K49" i="10"/>
  <c r="K41" i="10"/>
  <c r="O16" i="11" l="1"/>
  <c r="O15" i="11"/>
  <c r="I13" i="3"/>
  <c r="O13" i="3" s="1"/>
  <c r="O18" i="3"/>
  <c r="O19" i="3"/>
  <c r="O15" i="3"/>
  <c r="O16" i="3"/>
  <c r="O22" i="3"/>
  <c r="O17" i="2"/>
  <c r="S17" i="2" s="1"/>
  <c r="O23" i="2"/>
  <c r="O35" i="2"/>
  <c r="O47" i="2"/>
  <c r="O13" i="2"/>
  <c r="O31" i="2"/>
  <c r="O37" i="2"/>
  <c r="O43" i="2"/>
  <c r="O49" i="2"/>
  <c r="O15" i="2"/>
  <c r="O21" i="2"/>
  <c r="O27" i="2"/>
  <c r="O33" i="2"/>
  <c r="O39" i="2"/>
  <c r="O45" i="2"/>
  <c r="O51" i="2"/>
  <c r="O28" i="2"/>
  <c r="O40" i="2"/>
  <c r="O52" i="2"/>
  <c r="O29" i="2"/>
  <c r="O41" i="2"/>
  <c r="O53" i="2"/>
  <c r="O19" i="2"/>
  <c r="O25" i="2"/>
  <c r="O14" i="2"/>
  <c r="O12" i="3"/>
  <c r="O20" i="3"/>
  <c r="O21" i="3"/>
  <c r="O14" i="3"/>
  <c r="O17" i="3"/>
  <c r="O18" i="2"/>
  <c r="O22" i="2"/>
  <c r="O26" i="2"/>
  <c r="O30" i="2"/>
  <c r="O34" i="2"/>
  <c r="O38" i="2"/>
  <c r="O42" i="2"/>
  <c r="O46" i="2"/>
  <c r="O50" i="2"/>
  <c r="O20" i="2"/>
  <c r="O24" i="2"/>
  <c r="O32" i="2"/>
  <c r="O36" i="2"/>
  <c r="O44" i="2"/>
  <c r="O48" i="2"/>
  <c r="O12" i="2"/>
  <c r="O16" i="2"/>
  <c r="K22" i="12"/>
  <c r="K56" i="12"/>
  <c r="K62" i="12"/>
  <c r="K48" i="12"/>
  <c r="K58" i="12"/>
  <c r="K47" i="12"/>
  <c r="K53" i="12"/>
  <c r="K28" i="12"/>
  <c r="K36" i="12"/>
  <c r="K59" i="12"/>
  <c r="K31" i="12"/>
  <c r="K45" i="12"/>
  <c r="K24" i="12"/>
  <c r="K60" i="12"/>
  <c r="K40" i="12"/>
  <c r="K21" i="12"/>
  <c r="K27" i="12"/>
  <c r="K37" i="12"/>
  <c r="K54" i="12"/>
  <c r="K38" i="12"/>
  <c r="K23" i="12"/>
  <c r="K51" i="12"/>
  <c r="K35" i="12"/>
  <c r="K52" i="12"/>
  <c r="K43" i="12"/>
  <c r="K49" i="12"/>
  <c r="K32" i="12"/>
  <c r="K46" i="12"/>
  <c r="K33" i="12"/>
  <c r="K55" i="12"/>
  <c r="K61" i="12"/>
  <c r="K39" i="12"/>
  <c r="K30" i="12"/>
  <c r="K50" i="12"/>
  <c r="K44" i="12"/>
  <c r="K41" i="12"/>
  <c r="K42" i="12"/>
  <c r="K25" i="12"/>
  <c r="K26" i="12"/>
  <c r="K34" i="12"/>
  <c r="K57" i="12"/>
  <c r="K29" i="12"/>
  <c r="S20" i="3" l="1"/>
  <c r="S19" i="3"/>
  <c r="S12" i="3"/>
  <c r="S18" i="3"/>
  <c r="S13" i="3"/>
  <c r="S17" i="3"/>
  <c r="S22" i="3"/>
  <c r="S14" i="3"/>
  <c r="S16" i="3"/>
  <c r="S21" i="3"/>
  <c r="S15" i="3"/>
  <c r="S20" i="2"/>
  <c r="S30" i="2"/>
  <c r="S25" i="2"/>
  <c r="S40" i="2"/>
  <c r="S27" i="2"/>
  <c r="S31" i="2"/>
  <c r="S48" i="2"/>
  <c r="S50" i="2"/>
  <c r="S26" i="2"/>
  <c r="S19" i="2"/>
  <c r="S28" i="2"/>
  <c r="S21" i="2"/>
  <c r="S13" i="2"/>
  <c r="S12" i="2"/>
  <c r="S44" i="2"/>
  <c r="S46" i="2"/>
  <c r="S22" i="2"/>
  <c r="S53" i="2"/>
  <c r="S51" i="2"/>
  <c r="S15" i="2"/>
  <c r="S47" i="2"/>
  <c r="S36" i="2"/>
  <c r="S42" i="2"/>
  <c r="S18" i="2"/>
  <c r="S41" i="2"/>
  <c r="S45" i="2"/>
  <c r="S49" i="2"/>
  <c r="S35" i="2"/>
  <c r="S32" i="2"/>
  <c r="S38" i="2"/>
  <c r="S29" i="2"/>
  <c r="S39" i="2"/>
  <c r="S43" i="2"/>
  <c r="S23" i="2"/>
  <c r="S16" i="2"/>
  <c r="S24" i="2"/>
  <c r="S34" i="2"/>
  <c r="S14" i="2"/>
  <c r="S52" i="2"/>
  <c r="S33" i="2"/>
  <c r="S37" i="2"/>
</calcChain>
</file>

<file path=xl/sharedStrings.xml><?xml version="1.0" encoding="utf-8"?>
<sst xmlns="http://schemas.openxmlformats.org/spreadsheetml/2006/main" count="973" uniqueCount="205">
  <si>
    <t>...</t>
  </si>
  <si>
    <t>…</t>
  </si>
  <si>
    <t xml:space="preserve">   …</t>
  </si>
  <si>
    <t>%</t>
  </si>
  <si>
    <t>000's</t>
  </si>
  <si>
    <t xml:space="preserve">   ...</t>
  </si>
  <si>
    <t xml:space="preserve"> </t>
  </si>
  <si>
    <t xml:space="preserve"> ...</t>
  </si>
  <si>
    <t>€000's</t>
  </si>
  <si>
    <t xml:space="preserve">         …</t>
  </si>
  <si>
    <t>(€000's)</t>
  </si>
  <si>
    <t>(000's)</t>
  </si>
  <si>
    <t xml:space="preserve">          …</t>
  </si>
  <si>
    <t>CONTENTS</t>
  </si>
  <si>
    <t>INDICATOR</t>
  </si>
  <si>
    <t>Unit</t>
  </si>
  <si>
    <r>
      <t xml:space="preserve">GROSS OUTPUT AND VALUE ADDED </t>
    </r>
    <r>
      <rPr>
        <b/>
        <vertAlign val="superscript"/>
        <sz val="10"/>
        <color indexed="12"/>
        <rFont val="Arial"/>
        <family val="2"/>
        <charset val="161"/>
      </rPr>
      <t>(1)</t>
    </r>
  </si>
  <si>
    <t>Share of G.D.P. (at current prices)</t>
  </si>
  <si>
    <t>INDICES OF AGRICULTURAL PRODUCTION</t>
  </si>
  <si>
    <t>FIXED CAPITAL FORMATION</t>
  </si>
  <si>
    <t>Total</t>
  </si>
  <si>
    <t>Construction and land improvement works</t>
  </si>
  <si>
    <t>Machinery and equipment</t>
  </si>
  <si>
    <t>Transport, vehicles and carriages</t>
  </si>
  <si>
    <t>New tree plantations development</t>
  </si>
  <si>
    <t>Breeding stock</t>
  </si>
  <si>
    <r>
      <t xml:space="preserve">EMPLOYMENT </t>
    </r>
    <r>
      <rPr>
        <b/>
        <vertAlign val="superscript"/>
        <sz val="10"/>
        <color indexed="12"/>
        <rFont val="Arial"/>
        <family val="2"/>
        <charset val="161"/>
      </rPr>
      <t>(2)</t>
    </r>
  </si>
  <si>
    <t>Number of persons</t>
  </si>
  <si>
    <t>EXPORTS</t>
  </si>
  <si>
    <t>Value of raw agricultural products exported</t>
  </si>
  <si>
    <t>Share of total domestic exports</t>
  </si>
  <si>
    <t>Main products:  Potatoes</t>
  </si>
  <si>
    <t xml:space="preserve">                          Citrus</t>
  </si>
  <si>
    <t xml:space="preserve">                          Grapes</t>
  </si>
  <si>
    <t xml:space="preserve">                          Vegetables</t>
  </si>
  <si>
    <t>€ mn</t>
  </si>
  <si>
    <t>(at current prices)</t>
  </si>
  <si>
    <t>YEAR</t>
  </si>
  <si>
    <t>CROP PRODUCTION</t>
  </si>
  <si>
    <t>LIVESTOCK</t>
  </si>
  <si>
    <t>FORESTRY</t>
  </si>
  <si>
    <t>FISHING</t>
  </si>
  <si>
    <t>TOTAL</t>
  </si>
  <si>
    <t>LAND USE</t>
  </si>
  <si>
    <t>CROPS</t>
  </si>
  <si>
    <t>TEMPORARY CROPS</t>
  </si>
  <si>
    <t>PERMANENT CROPS</t>
  </si>
  <si>
    <t>TOTAL CROPS</t>
  </si>
  <si>
    <t xml:space="preserve">Total </t>
  </si>
  <si>
    <t>Cereals</t>
  </si>
  <si>
    <t>Vegetables</t>
  </si>
  <si>
    <t>Vines</t>
  </si>
  <si>
    <t>Citrus</t>
  </si>
  <si>
    <t>Nuts</t>
  </si>
  <si>
    <t>FALLOW LAND</t>
  </si>
  <si>
    <t>GRAZING LAND</t>
  </si>
  <si>
    <t>CROP</t>
  </si>
  <si>
    <t>CEREALS</t>
  </si>
  <si>
    <t>Barley</t>
  </si>
  <si>
    <t>Wheat</t>
  </si>
  <si>
    <t>VEGETABLES &amp; MELONS</t>
  </si>
  <si>
    <t>Potatoes</t>
  </si>
  <si>
    <t>Carrots</t>
  </si>
  <si>
    <t>Tomatoes</t>
  </si>
  <si>
    <t>Watermelons</t>
  </si>
  <si>
    <t>Cucumbers</t>
  </si>
  <si>
    <t>FRUIT &amp; OTHER TREE CROPS</t>
  </si>
  <si>
    <t>Grapes</t>
  </si>
  <si>
    <t>Oranges</t>
  </si>
  <si>
    <t>Lemons</t>
  </si>
  <si>
    <t>Grapefruit</t>
  </si>
  <si>
    <t>Apples</t>
  </si>
  <si>
    <t>Pears</t>
  </si>
  <si>
    <t>Cherries</t>
  </si>
  <si>
    <t>Bananas</t>
  </si>
  <si>
    <t>Almonds</t>
  </si>
  <si>
    <t>Olives</t>
  </si>
  <si>
    <t>Carobs</t>
  </si>
  <si>
    <t>MEAT</t>
  </si>
  <si>
    <t>MILK</t>
  </si>
  <si>
    <t>EGGS</t>
  </si>
  <si>
    <t>Cattle</t>
  </si>
  <si>
    <t>Beef</t>
  </si>
  <si>
    <t>Sheep</t>
  </si>
  <si>
    <t>Goat</t>
  </si>
  <si>
    <t>Pork</t>
  </si>
  <si>
    <t>Poultry</t>
  </si>
  <si>
    <t>Cows</t>
  </si>
  <si>
    <t>Goats</t>
  </si>
  <si>
    <t>Year</t>
  </si>
  <si>
    <t>Pigs</t>
  </si>
  <si>
    <t>CATEGORY</t>
  </si>
  <si>
    <t>CROP PRODUCTS</t>
  </si>
  <si>
    <t>Temporary crops</t>
  </si>
  <si>
    <t>Industrial crops</t>
  </si>
  <si>
    <t>Flowers</t>
  </si>
  <si>
    <t>Fodder crops</t>
  </si>
  <si>
    <t>Straw</t>
  </si>
  <si>
    <t>Other</t>
  </si>
  <si>
    <t>Legumes</t>
  </si>
  <si>
    <t>Melons</t>
  </si>
  <si>
    <t>Permanent crops</t>
  </si>
  <si>
    <t>Fresh fruit</t>
  </si>
  <si>
    <t>Dry nuts</t>
  </si>
  <si>
    <t>LIVESTOCK PRODUCTS</t>
  </si>
  <si>
    <t>Meat</t>
  </si>
  <si>
    <t>Mutton and lamb</t>
  </si>
  <si>
    <t>Goat and kid</t>
  </si>
  <si>
    <t>Milk</t>
  </si>
  <si>
    <t>Eggs</t>
  </si>
  <si>
    <t>Other livestock products</t>
  </si>
  <si>
    <t>(wool, honey, hides and skins, manure)</t>
  </si>
  <si>
    <t>(i) PRICE INDICES</t>
  </si>
  <si>
    <t>TYPE</t>
  </si>
  <si>
    <t>(ii) QUANTITY INDICES</t>
  </si>
  <si>
    <t>Feeding stuff</t>
  </si>
  <si>
    <t>Seeds</t>
  </si>
  <si>
    <t>Fertilizers</t>
  </si>
  <si>
    <t>Machinery expenses and maintenance</t>
  </si>
  <si>
    <t>Irrigation costs</t>
  </si>
  <si>
    <t>Pesticides</t>
  </si>
  <si>
    <t>Ancillary production costs</t>
  </si>
  <si>
    <t>Forestry costs</t>
  </si>
  <si>
    <t>Fishing costs</t>
  </si>
  <si>
    <t>Hunting costs</t>
  </si>
  <si>
    <t xml:space="preserve">Miscellaneous costs </t>
  </si>
  <si>
    <t>Quantity/
Value</t>
  </si>
  <si>
    <t>Fresh grapes</t>
  </si>
  <si>
    <t>TOTAL VALUE</t>
  </si>
  <si>
    <t>CONSTRUCTION TIMBER</t>
  </si>
  <si>
    <t>BOX-SHOOKS</t>
  </si>
  <si>
    <t>CHIPBOARD</t>
  </si>
  <si>
    <t>PITROPS, MATTING POLES</t>
  </si>
  <si>
    <t>FIREWOOD</t>
  </si>
  <si>
    <t>OTHER</t>
  </si>
  <si>
    <t>Soft wood</t>
  </si>
  <si>
    <t>Hard wood</t>
  </si>
  <si>
    <t>FISH CAUGHT</t>
  </si>
  <si>
    <t>Value
(€000´s)</t>
  </si>
  <si>
    <t>Dried pulses</t>
  </si>
  <si>
    <t>Share of total labour force</t>
  </si>
  <si>
    <t>n.a.</t>
  </si>
  <si>
    <t>Gross output (at current prices)</t>
  </si>
  <si>
    <t>Value added (at current prices)</t>
  </si>
  <si>
    <t>Quantity index</t>
  </si>
  <si>
    <t>Price index</t>
  </si>
  <si>
    <t>Gross
output</t>
  </si>
  <si>
    <t>Value
added</t>
  </si>
  <si>
    <t>UNCULTIVATED AND SCRUB LAND</t>
  </si>
  <si>
    <t>Olives &amp; carobs</t>
  </si>
  <si>
    <t>(tonnes)</t>
  </si>
  <si>
    <t xml:space="preserve">  (tonnes)</t>
  </si>
  <si>
    <t>Sheep &amp; lamb</t>
  </si>
  <si>
    <t>Goats &amp; kids</t>
  </si>
  <si>
    <t>tonnes</t>
  </si>
  <si>
    <t>n.a.: Not applicable</t>
  </si>
  <si>
    <t>(in cubic metres round over bark)</t>
  </si>
  <si>
    <t>FISH IMPORTED (excluding tinned fish)</t>
  </si>
  <si>
    <t>Fish fresh or chilled</t>
  </si>
  <si>
    <t>Fish frozen</t>
  </si>
  <si>
    <t>Quantity
(tonnes)</t>
  </si>
  <si>
    <t>(1.000 hectares)</t>
  </si>
  <si>
    <r>
      <rPr>
        <vertAlign val="superscript"/>
        <sz val="10"/>
        <rFont val="Arial"/>
        <family val="2"/>
        <charset val="161"/>
      </rPr>
      <t>(1)</t>
    </r>
    <r>
      <rPr>
        <sz val="10"/>
        <rFont val="Arial"/>
        <family val="2"/>
        <charset val="161"/>
      </rPr>
      <t xml:space="preserve"> As from 2009, data include the Fishing sector.</t>
    </r>
  </si>
  <si>
    <t>… Not available</t>
  </si>
  <si>
    <t>Note: For the years 1960-1965, construction timber includes box-shooks.</t>
  </si>
  <si>
    <r>
      <rPr>
        <vertAlign val="superscript"/>
        <sz val="10"/>
        <rFont val="Arial"/>
        <family val="2"/>
        <charset val="161"/>
      </rPr>
      <t>(2)</t>
    </r>
    <r>
      <rPr>
        <sz val="10"/>
        <rFont val="Arial"/>
        <family val="2"/>
        <charset val="161"/>
      </rPr>
      <t xml:space="preserve"> Data for the years 1960-1974 refer to the number of persons working for at least one third of the year, while for the years 1975 and onward the figures refer to "full time working equivalent" number of persons employed. Figures for the year 2020 result from the Census of Agriculture and the conversion to the fulltime equivalent number is derived using the coefficient of 245 working days per year. For the years before 2020, the fulltime equivalent number was derived using the coefficient of 260 working days per year. </t>
    </r>
  </si>
  <si>
    <t>Sweet melons</t>
  </si>
  <si>
    <t>AGRICULTURAL STATISTICS, 1960-2023</t>
  </si>
  <si>
    <t>1. MAIN INDICATORS OF THE AGRICULTURAL SECTOR, 1960-2023</t>
  </si>
  <si>
    <t>2. GROSS OUTPUT AND VALUE ADDED BY SUB-SECTOR, 1960-2023 (at current prices)</t>
  </si>
  <si>
    <t>3. AGRICULTURAL LAND, 1960-2023</t>
  </si>
  <si>
    <t>4. IRRIGABLE AGRICULTURAL LAND, 1960-2023</t>
  </si>
  <si>
    <t>5. PRODUCTION OF MAIN CROPS, 1960-2023</t>
  </si>
  <si>
    <t>6. PRODUCTION OF MAIN LIVESTOCK PRODUCTS, 1960-2023</t>
  </si>
  <si>
    <t>7. ANIMAL POPULATION BY TYPE, 1960-2023</t>
  </si>
  <si>
    <t>8. QUANTITY INDICES OF AGRICULTURAL PRODUCTS, 1960-2023</t>
  </si>
  <si>
    <t>9. PRICE INDICES OF AGRICUTURAL PRODUCTS, 1960-2023</t>
  </si>
  <si>
    <t>10. INDICES OF AGRICULTURAL INPUTS, 1960-2023</t>
  </si>
  <si>
    <t>11. EXPORTS OF AGRICULTURAL PRODUCTS, 1960-2023</t>
  </si>
  <si>
    <t>12. PRODUCTION OF TIMBER BY TYPE, 1960-2023</t>
  </si>
  <si>
    <t>13. FISH CAUGHT AND IMPORTS OF FISH, 1960-2023</t>
  </si>
  <si>
    <t>MAIN INDICATORS OF THE AGRICULTURAL SECTOR, 1960-2023</t>
  </si>
  <si>
    <t>2020=100</t>
  </si>
  <si>
    <t>GROSS OUTPUT AND VALUE ADDED BY SUB-SECTOR, 1960-2023</t>
  </si>
  <si>
    <t>COPYRIGHT © :2026, REPUBLIC OF CYPRUS, STATISTICAL SERVICE</t>
  </si>
  <si>
    <t>AGRICULTURAL LAND, 1960-2023</t>
  </si>
  <si>
    <t>IRRIGABLE AGRICULTURAL LAND, 1960-2023</t>
  </si>
  <si>
    <t>PRODUCTION OF MAIN CROPS, 1960-2023</t>
  </si>
  <si>
    <t>PRODUCTION OF MAIN LIVESTOCK PRODUCTS, 1960-2023</t>
  </si>
  <si>
    <t>ANIMAL POPULATION BY TYPE, 1960-2023</t>
  </si>
  <si>
    <t>QUANTITY INDICES OF AGRICULTURAL PRODUCTS, 1960-2023</t>
  </si>
  <si>
    <t>(2020=100)</t>
  </si>
  <si>
    <t>PRICE INDICES OF AGRICULTURAL PRODUCTS, 1960-2023</t>
  </si>
  <si>
    <t>INDICES OF AGRICULTURAL INPUTS, 1960-2023</t>
  </si>
  <si>
    <t>EXPORTS OF AGRICULTURAL PRODUCTS, 1960-2023</t>
  </si>
  <si>
    <t>PRODUCTION OF TIMBER BY TYPE, 1960-2023</t>
  </si>
  <si>
    <t>FISH CAUGHT AND IMPORTS OF FISH, 1960-2023</t>
  </si>
  <si>
    <t>(1980=100)</t>
  </si>
  <si>
    <t>(1985=100)</t>
  </si>
  <si>
    <t>(1990=100)</t>
  </si>
  <si>
    <t xml:space="preserve">  ...</t>
  </si>
  <si>
    <t xml:space="preserve">    ...</t>
  </si>
  <si>
    <t>(Last Update: 11/03/2026)</t>
  </si>
  <si>
    <t>Peaches &amp;
nectarines</t>
  </si>
  <si>
    <t>Watermelons &amp;
sweet melons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</si>
</sst>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_ #,##0_#"/>
    <numFmt numFmtId="166" formatCode="#,##0.000"/>
    <numFmt numFmtId="167" formatCode="0.0"/>
    <numFmt numFmtId="168" formatCode="_ #,##0_#_#"/>
    <numFmt numFmtId="169" formatCode="_ #,##0_#_#_#"/>
    <numFmt numFmtId="170" formatCode="_ #,##0.0_#_#_#_#_#"/>
    <numFmt numFmtId="171" formatCode="_ #,##0_#_#_#_#_#"/>
  </numFmts>
  <fonts count="26">
    <font>
      <sz val="10"/>
      <name val="Arial"/>
      <charset val="161"/>
    </font>
    <font>
      <sz val="9"/>
      <color indexed="8"/>
      <name val="Μοντέρνα"/>
      <charset val="161"/>
    </font>
    <font>
      <sz val="10"/>
      <name val="Arial"/>
      <family val="2"/>
      <charset val="161"/>
    </font>
    <font>
      <b/>
      <i/>
      <sz val="10"/>
      <color indexed="8"/>
      <name val="Arial"/>
      <family val="2"/>
      <charset val="161"/>
    </font>
    <font>
      <b/>
      <sz val="11"/>
      <color indexed="8"/>
      <name val="Calibri"/>
      <family val="2"/>
      <charset val="161"/>
    </font>
    <font>
      <b/>
      <sz val="9"/>
      <color indexed="8"/>
      <name val="Arial"/>
      <family val="2"/>
      <charset val="161"/>
    </font>
    <font>
      <b/>
      <sz val="10"/>
      <name val="Arial"/>
      <family val="2"/>
      <charset val="161"/>
    </font>
    <font>
      <sz val="9"/>
      <name val="Arial"/>
      <family val="2"/>
      <charset val="161"/>
    </font>
    <font>
      <b/>
      <i/>
      <sz val="10"/>
      <name val="Arial"/>
      <family val="2"/>
      <charset val="161"/>
    </font>
    <font>
      <vertAlign val="superscript"/>
      <sz val="10"/>
      <name val="Arial"/>
      <family val="2"/>
      <charset val="161"/>
    </font>
    <font>
      <b/>
      <u/>
      <sz val="10"/>
      <name val="Arial"/>
      <family val="2"/>
      <charset val="161"/>
    </font>
    <font>
      <b/>
      <vertAlign val="superscript"/>
      <sz val="10"/>
      <color indexed="12"/>
      <name val="Arial"/>
      <family val="2"/>
      <charset val="161"/>
    </font>
    <font>
      <b/>
      <sz val="10"/>
      <color indexed="8"/>
      <name val="Arial"/>
      <family val="2"/>
      <charset val="161"/>
    </font>
    <font>
      <sz val="10"/>
      <color indexed="8"/>
      <name val="Arial"/>
      <family val="2"/>
      <charset val="161"/>
    </font>
    <font>
      <b/>
      <sz val="9"/>
      <name val="Arial"/>
      <family val="2"/>
      <charset val="161"/>
    </font>
    <font>
      <b/>
      <sz val="15"/>
      <color indexed="12"/>
      <name val="Arial"/>
      <family val="2"/>
      <charset val="161"/>
    </font>
    <font>
      <b/>
      <sz val="10"/>
      <color indexed="12"/>
      <name val="Arial"/>
      <family val="2"/>
      <charset val="161"/>
    </font>
    <font>
      <sz val="10"/>
      <color indexed="12"/>
      <name val="Arial"/>
      <family val="2"/>
      <charset val="161"/>
    </font>
    <font>
      <b/>
      <sz val="10"/>
      <color indexed="10"/>
      <name val="Arial"/>
      <family val="2"/>
      <charset val="161"/>
    </font>
    <font>
      <b/>
      <u/>
      <sz val="10"/>
      <color indexed="12"/>
      <name val="Arial"/>
      <family val="2"/>
      <charset val="161"/>
    </font>
    <font>
      <b/>
      <i/>
      <sz val="10"/>
      <color indexed="12"/>
      <name val="Arial"/>
      <family val="2"/>
      <charset val="161"/>
    </font>
    <font>
      <u/>
      <sz val="9"/>
      <color indexed="12"/>
      <name val="Arial"/>
      <family val="2"/>
      <charset val="161"/>
    </font>
    <font>
      <b/>
      <sz val="10"/>
      <color indexed="12"/>
      <name val="Arial"/>
      <family val="2"/>
      <charset val="161"/>
    </font>
    <font>
      <sz val="11"/>
      <color theme="1"/>
      <name val="Calibri"/>
      <family val="2"/>
      <charset val="161"/>
      <scheme val="minor"/>
    </font>
    <font>
      <u/>
      <sz val="10"/>
      <color theme="10"/>
      <name val="Arial"/>
      <family val="2"/>
      <charset val="161"/>
    </font>
    <font>
      <b/>
      <sz val="10"/>
      <color rgb="FF0000FF"/>
      <name val="Arial"/>
      <family val="2"/>
      <charset val="161"/>
    </font>
  </fonts>
  <fills count="6">
    <fill>
      <patternFill patternType="none"/>
    </fill>
    <fill>
      <patternFill patternType="gray125"/>
    </fill>
    <fill>
      <patternFill patternType="solid">
        <fgColor indexed="9"/>
        <bgColor indexed="9"/>
      </patternFill>
    </fill>
    <fill>
      <patternFill patternType="solid">
        <fgColor theme="0"/>
        <bgColor theme="0"/>
      </patternFill>
    </fill>
    <fill>
      <patternFill patternType="solid">
        <fgColor theme="0"/>
        <bgColor indexed="9"/>
      </patternFill>
    </fill>
    <fill>
      <patternFill patternType="solid">
        <fgColor theme="0"/>
        <bgColor indexed="64"/>
      </patternFill>
    </fill>
  </fills>
  <borders count="22">
    <border>
      <left/>
      <right/>
      <top/>
      <bottom/>
      <diagonal/>
    </border>
    <border>
      <left/>
      <right/>
      <top/>
      <bottom style="double">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diagonal/>
    </border>
    <border>
      <left style="thin">
        <color indexed="12"/>
      </left>
      <right style="thin">
        <color indexed="12"/>
      </right>
      <top/>
      <bottom style="thin">
        <color indexed="12"/>
      </bottom>
      <diagonal/>
    </border>
    <border>
      <left/>
      <right/>
      <top style="double">
        <color indexed="12"/>
      </top>
      <bottom/>
      <diagonal/>
    </border>
    <border>
      <left style="thin">
        <color indexed="12"/>
      </left>
      <right style="thin">
        <color indexed="12"/>
      </right>
      <top style="thin">
        <color indexed="12"/>
      </top>
      <bottom/>
      <diagonal/>
    </border>
    <border>
      <left/>
      <right style="thin">
        <color indexed="12"/>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right/>
      <top style="thin">
        <color indexed="12"/>
      </top>
      <bottom/>
      <diagonal/>
    </border>
    <border>
      <left style="thin">
        <color rgb="FF0000FF"/>
      </left>
      <right style="thin">
        <color rgb="FF0000FF"/>
      </right>
      <top/>
      <bottom/>
      <diagonal/>
    </border>
    <border>
      <left/>
      <right/>
      <top style="thin">
        <color rgb="FF0000FF"/>
      </top>
      <bottom style="thin">
        <color rgb="FF0000FF"/>
      </bottom>
      <diagonal/>
    </border>
    <border>
      <left style="thin">
        <color rgb="FF0000FF"/>
      </left>
      <right/>
      <top/>
      <bottom/>
      <diagonal/>
    </border>
    <border>
      <left/>
      <right style="thin">
        <color rgb="FF0000FF"/>
      </right>
      <top/>
      <bottom/>
      <diagonal/>
    </border>
    <border>
      <left/>
      <right style="thin">
        <color rgb="FF0000FF"/>
      </right>
      <top style="thin">
        <color rgb="FF0000FF"/>
      </top>
      <bottom style="thin">
        <color rgb="FF0000FF"/>
      </bottom>
      <diagonal/>
    </border>
    <border>
      <left/>
      <right style="thin">
        <color rgb="FF0000FF"/>
      </right>
      <top style="thin">
        <color rgb="FF0000FF"/>
      </top>
      <bottom/>
      <diagonal/>
    </border>
    <border>
      <left/>
      <right/>
      <top style="thin">
        <color rgb="FF0000FF"/>
      </top>
      <bottom/>
      <diagonal/>
    </border>
    <border>
      <left style="thin">
        <color rgb="FF0000FF"/>
      </left>
      <right/>
      <top style="thin">
        <color indexed="12"/>
      </top>
      <bottom/>
      <diagonal/>
    </border>
    <border>
      <left style="thin">
        <color rgb="FF0000FF"/>
      </left>
      <right style="thin">
        <color rgb="FF0000FF"/>
      </right>
      <top style="thin">
        <color indexed="12"/>
      </top>
      <bottom/>
      <diagonal/>
    </border>
  </borders>
  <cellStyleXfs count="6">
    <xf numFmtId="0" fontId="0" fillId="0" borderId="0"/>
    <xf numFmtId="0" fontId="24" fillId="0" borderId="0" applyNumberFormat="0" applyFill="0" applyBorder="0" applyAlignment="0" applyProtection="0">
      <alignment vertical="top"/>
      <protection locked="0"/>
    </xf>
    <xf numFmtId="0" fontId="23" fillId="0" borderId="0"/>
    <xf numFmtId="0" fontId="2" fillId="0" borderId="0"/>
    <xf numFmtId="0" fontId="2" fillId="0" borderId="0"/>
    <xf numFmtId="0" fontId="1" fillId="0" borderId="0"/>
  </cellStyleXfs>
  <cellXfs count="295">
    <xf numFmtId="0" fontId="0" fillId="0" borderId="0" xfId="0"/>
    <xf numFmtId="0" fontId="15" fillId="2" borderId="1" xfId="0" applyFont="1" applyFill="1" applyBorder="1"/>
    <xf numFmtId="0" fontId="2" fillId="2" borderId="1" xfId="0" applyFont="1" applyFill="1" applyBorder="1" applyAlignment="1">
      <alignment vertical="center"/>
    </xf>
    <xf numFmtId="0" fontId="2" fillId="2" borderId="0" xfId="0" applyFont="1" applyFill="1" applyAlignment="1">
      <alignment vertical="center"/>
    </xf>
    <xf numFmtId="0" fontId="6" fillId="2" borderId="0" xfId="0" applyFont="1" applyFill="1" applyAlignment="1">
      <alignment horizontal="right" vertical="center"/>
    </xf>
    <xf numFmtId="0" fontId="6" fillId="2" borderId="2" xfId="0" applyFont="1" applyFill="1" applyBorder="1" applyAlignment="1">
      <alignment horizontal="center" vertical="center" wrapText="1"/>
    </xf>
    <xf numFmtId="0" fontId="16" fillId="2" borderId="3" xfId="0" applyFont="1" applyFill="1" applyBorder="1" applyAlignment="1">
      <alignment horizontal="center" vertical="center"/>
    </xf>
    <xf numFmtId="164" fontId="6" fillId="2" borderId="3" xfId="0" applyNumberFormat="1" applyFont="1" applyFill="1" applyBorder="1" applyAlignment="1">
      <alignment vertical="center"/>
    </xf>
    <xf numFmtId="164" fontId="2" fillId="2" borderId="3" xfId="0" applyNumberFormat="1" applyFont="1" applyFill="1" applyBorder="1" applyAlignment="1">
      <alignment vertical="center"/>
    </xf>
    <xf numFmtId="0" fontId="16" fillId="2" borderId="4" xfId="0" applyFont="1" applyFill="1" applyBorder="1" applyAlignment="1">
      <alignment horizontal="center" vertical="center"/>
    </xf>
    <xf numFmtId="164" fontId="6" fillId="2" borderId="4" xfId="0" applyNumberFormat="1" applyFont="1" applyFill="1" applyBorder="1" applyAlignment="1">
      <alignment vertical="center"/>
    </xf>
    <xf numFmtId="164" fontId="2" fillId="2" borderId="4" xfId="0" applyNumberFormat="1" applyFont="1" applyFill="1" applyBorder="1" applyAlignment="1">
      <alignment vertical="center"/>
    </xf>
    <xf numFmtId="0" fontId="3" fillId="2" borderId="5" xfId="2" applyFont="1" applyFill="1" applyBorder="1" applyAlignment="1">
      <alignment vertical="center"/>
    </xf>
    <xf numFmtId="0" fontId="2" fillId="2" borderId="5" xfId="0" applyFont="1" applyFill="1" applyBorder="1" applyAlignment="1">
      <alignment vertical="center"/>
    </xf>
    <xf numFmtId="0" fontId="4" fillId="2" borderId="0" xfId="2" applyFont="1" applyFill="1"/>
    <xf numFmtId="0" fontId="5" fillId="2" borderId="0" xfId="2" applyFont="1" applyFill="1" applyAlignment="1">
      <alignment vertical="top"/>
    </xf>
    <xf numFmtId="0" fontId="0" fillId="2" borderId="0" xfId="0" applyFill="1"/>
    <xf numFmtId="164" fontId="6" fillId="2" borderId="3" xfId="0" applyNumberFormat="1" applyFont="1" applyFill="1" applyBorder="1" applyAlignment="1">
      <alignment horizontal="right" vertical="center"/>
    </xf>
    <xf numFmtId="164" fontId="6" fillId="2" borderId="4" xfId="0" applyNumberFormat="1" applyFont="1" applyFill="1" applyBorder="1" applyAlignment="1">
      <alignment horizontal="right" vertical="center"/>
    </xf>
    <xf numFmtId="3" fontId="2" fillId="2" borderId="3" xfId="0" applyNumberFormat="1" applyFont="1" applyFill="1" applyBorder="1" applyAlignment="1">
      <alignment vertical="center"/>
    </xf>
    <xf numFmtId="3" fontId="2" fillId="2" borderId="4" xfId="0" applyNumberFormat="1" applyFont="1" applyFill="1" applyBorder="1" applyAlignment="1">
      <alignment vertical="center"/>
    </xf>
    <xf numFmtId="0" fontId="6" fillId="2" borderId="0" xfId="4" applyFont="1" applyFill="1" applyAlignment="1">
      <alignment horizontal="left" vertical="center"/>
    </xf>
    <xf numFmtId="0" fontId="15" fillId="2" borderId="1" xfId="4" applyFont="1" applyFill="1" applyBorder="1"/>
    <xf numFmtId="0" fontId="2" fillId="2" borderId="1" xfId="4" applyFill="1" applyBorder="1" applyAlignment="1">
      <alignment horizontal="center" vertical="center"/>
    </xf>
    <xf numFmtId="0" fontId="2" fillId="2" borderId="1" xfId="4" applyFill="1" applyBorder="1" applyAlignment="1">
      <alignment vertical="center"/>
    </xf>
    <xf numFmtId="0" fontId="2" fillId="2" borderId="0" xfId="4" applyFill="1" applyAlignment="1">
      <alignment vertical="center"/>
    </xf>
    <xf numFmtId="0" fontId="2" fillId="2" borderId="0" xfId="4" applyFill="1" applyAlignment="1">
      <alignment horizontal="center" vertical="center"/>
    </xf>
    <xf numFmtId="3" fontId="2" fillId="2" borderId="0" xfId="4" applyNumberFormat="1" applyFill="1" applyAlignment="1">
      <alignment vertical="center"/>
    </xf>
    <xf numFmtId="165" fontId="2" fillId="2" borderId="0" xfId="4" applyNumberFormat="1" applyFill="1" applyAlignment="1">
      <alignment vertical="center"/>
    </xf>
    <xf numFmtId="0" fontId="6" fillId="2" borderId="0" xfId="4" applyFont="1" applyFill="1" applyAlignment="1">
      <alignment horizontal="right" vertical="center"/>
    </xf>
    <xf numFmtId="3" fontId="8" fillId="2" borderId="0" xfId="4" applyNumberFormat="1" applyFont="1" applyFill="1" applyAlignment="1">
      <alignment vertical="center"/>
    </xf>
    <xf numFmtId="165" fontId="8" fillId="2" borderId="0" xfId="4" applyNumberFormat="1" applyFont="1" applyFill="1" applyAlignment="1">
      <alignment vertical="center"/>
    </xf>
    <xf numFmtId="0" fontId="8" fillId="2" borderId="0" xfId="4" applyFont="1" applyFill="1" applyAlignment="1">
      <alignment vertical="center"/>
    </xf>
    <xf numFmtId="0" fontId="2" fillId="2" borderId="0" xfId="4" applyFill="1" applyAlignment="1">
      <alignment horizontal="right" vertical="center"/>
    </xf>
    <xf numFmtId="0" fontId="16" fillId="2" borderId="2" xfId="4" applyFont="1" applyFill="1" applyBorder="1" applyAlignment="1">
      <alignment horizontal="center" vertical="center"/>
    </xf>
    <xf numFmtId="0" fontId="2" fillId="2" borderId="0" xfId="4" applyFill="1" applyAlignment="1" applyProtection="1">
      <alignment horizontal="left" vertical="center"/>
      <protection locked="0"/>
    </xf>
    <xf numFmtId="0" fontId="16" fillId="2" borderId="6" xfId="4" applyFont="1" applyFill="1" applyBorder="1" applyAlignment="1" applyProtection="1">
      <alignment horizontal="left" vertical="center" wrapText="1"/>
      <protection locked="0"/>
    </xf>
    <xf numFmtId="0" fontId="6" fillId="2" borderId="6" xfId="4" applyFont="1" applyFill="1" applyBorder="1" applyAlignment="1" applyProtection="1">
      <alignment horizontal="center" vertical="center"/>
      <protection locked="0"/>
    </xf>
    <xf numFmtId="0" fontId="6" fillId="2" borderId="3" xfId="4" applyFont="1" applyFill="1" applyBorder="1" applyAlignment="1" applyProtection="1">
      <alignment vertical="center"/>
      <protection locked="0"/>
    </xf>
    <xf numFmtId="0" fontId="2" fillId="2" borderId="3" xfId="4" applyFill="1" applyBorder="1" applyAlignment="1" applyProtection="1">
      <alignment vertical="center"/>
      <protection locked="0"/>
    </xf>
    <xf numFmtId="0" fontId="2" fillId="2" borderId="3" xfId="4" applyFill="1" applyBorder="1" applyAlignment="1" applyProtection="1">
      <alignment horizontal="left" vertical="center" indent="1"/>
      <protection locked="0"/>
    </xf>
    <xf numFmtId="0" fontId="17" fillId="2" borderId="3" xfId="4" applyFont="1" applyFill="1" applyBorder="1" applyAlignment="1" applyProtection="1">
      <alignment horizontal="center" vertical="center"/>
      <protection locked="0"/>
    </xf>
    <xf numFmtId="164" fontId="2" fillId="2" borderId="3" xfId="4" applyNumberFormat="1" applyFill="1" applyBorder="1" applyAlignment="1">
      <alignment horizontal="right" vertical="center"/>
    </xf>
    <xf numFmtId="164" fontId="2" fillId="2" borderId="3" xfId="4" applyNumberFormat="1" applyFill="1" applyBorder="1" applyAlignment="1" applyProtection="1">
      <alignment horizontal="right" vertical="center"/>
      <protection locked="0"/>
    </xf>
    <xf numFmtId="164" fontId="2" fillId="2" borderId="3" xfId="4" applyNumberFormat="1" applyFill="1" applyBorder="1" applyAlignment="1" applyProtection="1">
      <alignment vertical="center"/>
      <protection locked="0"/>
    </xf>
    <xf numFmtId="164" fontId="2" fillId="2" borderId="3" xfId="4" applyNumberFormat="1" applyFill="1" applyBorder="1" applyAlignment="1">
      <alignment vertical="center"/>
    </xf>
    <xf numFmtId="0" fontId="16" fillId="2" borderId="3" xfId="4" applyFont="1" applyFill="1" applyBorder="1" applyAlignment="1" applyProtection="1">
      <alignment horizontal="left" vertical="center"/>
      <protection locked="0"/>
    </xf>
    <xf numFmtId="0" fontId="16" fillId="2" borderId="3" xfId="4" applyFont="1" applyFill="1" applyBorder="1" applyAlignment="1" applyProtection="1">
      <alignment horizontal="center" vertical="center"/>
      <protection locked="0"/>
    </xf>
    <xf numFmtId="164" fontId="6" fillId="2" borderId="3" xfId="4" applyNumberFormat="1" applyFont="1" applyFill="1" applyBorder="1" applyAlignment="1" applyProtection="1">
      <alignment horizontal="right" vertical="center"/>
      <protection locked="0"/>
    </xf>
    <xf numFmtId="166" fontId="2" fillId="2" borderId="3" xfId="4" applyNumberFormat="1" applyFill="1" applyBorder="1" applyAlignment="1" applyProtection="1">
      <alignment horizontal="right" vertical="center"/>
      <protection locked="0"/>
    </xf>
    <xf numFmtId="0" fontId="2" fillId="2" borderId="3" xfId="4" applyFill="1" applyBorder="1" applyAlignment="1" applyProtection="1">
      <alignment horizontal="left" vertical="center"/>
      <protection locked="0"/>
    </xf>
    <xf numFmtId="0" fontId="2" fillId="2" borderId="0" xfId="4" applyFill="1" applyAlignment="1" applyProtection="1">
      <alignment vertical="center"/>
      <protection locked="0"/>
    </xf>
    <xf numFmtId="0" fontId="2" fillId="2" borderId="3" xfId="4" applyFill="1" applyBorder="1" applyAlignment="1" applyProtection="1">
      <alignment horizontal="left" vertical="center" wrapText="1" indent="1"/>
      <protection locked="0"/>
    </xf>
    <xf numFmtId="0" fontId="2" fillId="2" borderId="7" xfId="4" applyFill="1" applyBorder="1" applyAlignment="1" applyProtection="1">
      <alignment horizontal="left" vertical="center"/>
      <protection locked="0"/>
    </xf>
    <xf numFmtId="0" fontId="2" fillId="2" borderId="4" xfId="4" applyFill="1" applyBorder="1" applyAlignment="1" applyProtection="1">
      <alignment horizontal="left" vertical="center"/>
      <protection locked="0"/>
    </xf>
    <xf numFmtId="0" fontId="17" fillId="2" borderId="4" xfId="4" applyFont="1" applyFill="1" applyBorder="1" applyAlignment="1" applyProtection="1">
      <alignment horizontal="center" vertical="center"/>
      <protection locked="0"/>
    </xf>
    <xf numFmtId="0" fontId="2" fillId="2" borderId="0" xfId="4" applyFill="1" applyAlignment="1" applyProtection="1">
      <alignment horizontal="center" vertical="center"/>
      <protection locked="0"/>
    </xf>
    <xf numFmtId="0" fontId="6" fillId="2" borderId="0" xfId="4" applyFont="1" applyFill="1" applyAlignment="1">
      <alignment vertical="center"/>
    </xf>
    <xf numFmtId="3" fontId="15" fillId="2" borderId="1" xfId="4" applyNumberFormat="1" applyFont="1" applyFill="1" applyBorder="1"/>
    <xf numFmtId="3" fontId="8" fillId="2" borderId="1" xfId="4" applyNumberFormat="1" applyFont="1" applyFill="1" applyBorder="1" applyAlignment="1">
      <alignment vertical="center"/>
    </xf>
    <xf numFmtId="165" fontId="8" fillId="2" borderId="1" xfId="4" applyNumberFormat="1" applyFont="1" applyFill="1" applyBorder="1" applyAlignment="1">
      <alignment vertical="center"/>
    </xf>
    <xf numFmtId="0" fontId="8" fillId="2" borderId="1" xfId="4" applyFont="1" applyFill="1" applyBorder="1" applyAlignment="1">
      <alignment vertical="center"/>
    </xf>
    <xf numFmtId="0" fontId="16" fillId="2" borderId="0" xfId="4" applyFont="1" applyFill="1" applyAlignment="1" applyProtection="1">
      <alignment horizontal="left" vertical="center"/>
      <protection locked="0"/>
    </xf>
    <xf numFmtId="0" fontId="16" fillId="2" borderId="2" xfId="4" applyFont="1" applyFill="1" applyBorder="1" applyAlignment="1">
      <alignment vertical="center"/>
    </xf>
    <xf numFmtId="0" fontId="16" fillId="2" borderId="8" xfId="4" applyFont="1" applyFill="1" applyBorder="1" applyAlignment="1" applyProtection="1">
      <alignment horizontal="center" vertical="center"/>
      <protection locked="0"/>
    </xf>
    <xf numFmtId="0" fontId="16" fillId="2" borderId="9" xfId="4" applyFont="1" applyFill="1" applyBorder="1" applyAlignment="1" applyProtection="1">
      <alignment horizontal="center" vertical="center"/>
      <protection locked="0"/>
    </xf>
    <xf numFmtId="164" fontId="6" fillId="2" borderId="11" xfId="4" applyNumberFormat="1" applyFont="1" applyFill="1" applyBorder="1" applyAlignment="1">
      <alignment horizontal="right" vertical="center"/>
    </xf>
    <xf numFmtId="164" fontId="6" fillId="2" borderId="0" xfId="4" applyNumberFormat="1" applyFont="1" applyFill="1" applyAlignment="1">
      <alignment horizontal="right" vertical="center"/>
    </xf>
    <xf numFmtId="0" fontId="6" fillId="2" borderId="3" xfId="4" applyFont="1" applyFill="1" applyBorder="1" applyAlignment="1" applyProtection="1">
      <alignment horizontal="left" vertical="center"/>
      <protection locked="0"/>
    </xf>
    <xf numFmtId="164" fontId="2" fillId="2" borderId="11" xfId="4" applyNumberFormat="1" applyFill="1" applyBorder="1" applyAlignment="1">
      <alignment horizontal="right" vertical="center"/>
    </xf>
    <xf numFmtId="164" fontId="2" fillId="2" borderId="0" xfId="4" applyNumberFormat="1" applyFill="1" applyAlignment="1">
      <alignment horizontal="right" vertical="center"/>
    </xf>
    <xf numFmtId="0" fontId="7" fillId="2" borderId="3" xfId="4" applyFont="1" applyFill="1" applyBorder="1" applyAlignment="1" applyProtection="1">
      <alignment horizontal="left" vertical="center" indent="1"/>
      <protection locked="0"/>
    </xf>
    <xf numFmtId="164" fontId="2" fillId="2" borderId="11" xfId="4" applyNumberFormat="1" applyFill="1" applyBorder="1" applyAlignment="1" applyProtection="1">
      <alignment horizontal="right" vertical="center"/>
      <protection locked="0"/>
    </xf>
    <xf numFmtId="164" fontId="2" fillId="2" borderId="0" xfId="4" applyNumberFormat="1" applyFill="1" applyAlignment="1" applyProtection="1">
      <alignment horizontal="right" vertical="center"/>
      <protection locked="0"/>
    </xf>
    <xf numFmtId="0" fontId="2" fillId="2" borderId="11" xfId="4" applyFill="1" applyBorder="1" applyAlignment="1" applyProtection="1">
      <alignment vertical="center"/>
      <protection locked="0"/>
    </xf>
    <xf numFmtId="0" fontId="16" fillId="2" borderId="3" xfId="4" applyFont="1" applyFill="1" applyBorder="1" applyAlignment="1" applyProtection="1">
      <alignment vertical="center"/>
      <protection locked="0"/>
    </xf>
    <xf numFmtId="0" fontId="6" fillId="2" borderId="0" xfId="4" applyFont="1" applyFill="1" applyAlignment="1" applyProtection="1">
      <alignment horizontal="left" vertical="center"/>
      <protection locked="0"/>
    </xf>
    <xf numFmtId="0" fontId="16" fillId="2" borderId="2" xfId="4" applyFont="1" applyFill="1" applyBorder="1" applyAlignment="1" applyProtection="1">
      <alignment horizontal="left" vertical="center"/>
      <protection locked="0"/>
    </xf>
    <xf numFmtId="164" fontId="6" fillId="2" borderId="8" xfId="4" applyNumberFormat="1" applyFont="1" applyFill="1" applyBorder="1" applyAlignment="1">
      <alignment horizontal="right" vertical="center"/>
    </xf>
    <xf numFmtId="164" fontId="6" fillId="2" borderId="9" xfId="4" applyNumberFormat="1" applyFont="1" applyFill="1" applyBorder="1" applyAlignment="1">
      <alignment horizontal="right" vertical="center"/>
    </xf>
    <xf numFmtId="164" fontId="6" fillId="2" borderId="10" xfId="4" applyNumberFormat="1" applyFont="1" applyFill="1" applyBorder="1" applyAlignment="1">
      <alignment horizontal="right" vertical="center"/>
    </xf>
    <xf numFmtId="0" fontId="18" fillId="2" borderId="0" xfId="4" applyFont="1" applyFill="1" applyAlignment="1" applyProtection="1">
      <alignment horizontal="left" vertical="center"/>
      <protection locked="0"/>
    </xf>
    <xf numFmtId="0" fontId="6" fillId="2" borderId="0" xfId="4" applyFont="1" applyFill="1" applyAlignment="1" applyProtection="1">
      <alignment vertical="center"/>
      <protection locked="0"/>
    </xf>
    <xf numFmtId="0" fontId="19" fillId="2" borderId="0" xfId="4" applyFont="1" applyFill="1" applyAlignment="1" applyProtection="1">
      <alignment horizontal="center" vertical="center"/>
      <protection locked="0"/>
    </xf>
    <xf numFmtId="0" fontId="6" fillId="2" borderId="6" xfId="4" applyFont="1" applyFill="1" applyBorder="1" applyAlignment="1" applyProtection="1">
      <alignment horizontal="left" vertical="center"/>
      <protection locked="0"/>
    </xf>
    <xf numFmtId="0" fontId="6" fillId="2" borderId="3" xfId="4" applyFont="1" applyFill="1" applyBorder="1" applyAlignment="1" applyProtection="1">
      <alignment horizontal="left" vertical="center" wrapText="1"/>
      <protection locked="0"/>
    </xf>
    <xf numFmtId="164" fontId="2" fillId="2" borderId="0" xfId="4" applyNumberFormat="1" applyFill="1" applyAlignment="1" applyProtection="1">
      <alignment vertical="center"/>
      <protection locked="0"/>
    </xf>
    <xf numFmtId="164" fontId="2" fillId="2" borderId="0" xfId="4" applyNumberFormat="1" applyFill="1" applyAlignment="1" applyProtection="1">
      <alignment horizontal="left" vertical="center"/>
      <protection locked="0"/>
    </xf>
    <xf numFmtId="164" fontId="6" fillId="2" borderId="9" xfId="4" applyNumberFormat="1" applyFont="1" applyFill="1" applyBorder="1" applyAlignment="1" applyProtection="1">
      <alignment horizontal="right" vertical="center"/>
      <protection locked="0"/>
    </xf>
    <xf numFmtId="3" fontId="16" fillId="2" borderId="2" xfId="4" applyNumberFormat="1" applyFont="1" applyFill="1" applyBorder="1" applyAlignment="1">
      <alignment horizontal="center" vertical="center" wrapText="1"/>
    </xf>
    <xf numFmtId="3" fontId="2" fillId="2" borderId="0" xfId="4" applyNumberFormat="1" applyFill="1" applyAlignment="1">
      <alignment horizontal="center" vertical="center"/>
    </xf>
    <xf numFmtId="3" fontId="2" fillId="2" borderId="3" xfId="4" applyNumberFormat="1" applyFill="1" applyBorder="1" applyAlignment="1">
      <alignment horizontal="right" vertical="center"/>
    </xf>
    <xf numFmtId="3" fontId="6" fillId="2" borderId="3" xfId="4" applyNumberFormat="1" applyFont="1" applyFill="1" applyBorder="1" applyAlignment="1">
      <alignment horizontal="right" vertical="center"/>
    </xf>
    <xf numFmtId="3" fontId="6" fillId="2" borderId="3" xfId="4" applyNumberFormat="1" applyFont="1" applyFill="1" applyBorder="1" applyAlignment="1">
      <alignment horizontal="left" vertical="center"/>
    </xf>
    <xf numFmtId="3" fontId="6" fillId="2" borderId="3" xfId="4" applyNumberFormat="1" applyFont="1" applyFill="1" applyBorder="1" applyAlignment="1" applyProtection="1">
      <alignment vertical="center"/>
      <protection locked="0"/>
    </xf>
    <xf numFmtId="0" fontId="2" fillId="2" borderId="4" xfId="4" applyFill="1" applyBorder="1" applyAlignment="1" applyProtection="1">
      <alignment horizontal="center" vertical="center"/>
      <protection locked="0"/>
    </xf>
    <xf numFmtId="0" fontId="2" fillId="2" borderId="4" xfId="4" applyFill="1" applyBorder="1" applyAlignment="1" applyProtection="1">
      <alignment vertical="center"/>
      <protection locked="0"/>
    </xf>
    <xf numFmtId="168" fontId="2" fillId="2" borderId="4" xfId="4" applyNumberFormat="1" applyFill="1" applyBorder="1" applyAlignment="1" applyProtection="1">
      <alignment vertical="center"/>
      <protection locked="0"/>
    </xf>
    <xf numFmtId="0" fontId="2" fillId="2" borderId="5" xfId="4" applyFill="1" applyBorder="1" applyAlignment="1">
      <alignment vertical="center"/>
    </xf>
    <xf numFmtId="0" fontId="13" fillId="2" borderId="1" xfId="4" applyFont="1" applyFill="1" applyBorder="1" applyAlignment="1">
      <alignment vertical="center"/>
    </xf>
    <xf numFmtId="0" fontId="13" fillId="2" borderId="0" xfId="4" applyFont="1" applyFill="1" applyAlignment="1">
      <alignment vertical="center"/>
    </xf>
    <xf numFmtId="0" fontId="12" fillId="2" borderId="0" xfId="4" applyFont="1" applyFill="1" applyAlignment="1">
      <alignment horizontal="right" vertical="center"/>
    </xf>
    <xf numFmtId="0" fontId="16" fillId="2" borderId="3" xfId="4" applyFont="1" applyFill="1" applyBorder="1" applyAlignment="1">
      <alignment horizontal="center" vertical="center"/>
    </xf>
    <xf numFmtId="0" fontId="13" fillId="2" borderId="4" xfId="4" applyFont="1" applyFill="1" applyBorder="1" applyAlignment="1" applyProtection="1">
      <alignment vertical="center"/>
      <protection locked="0"/>
    </xf>
    <xf numFmtId="0" fontId="13" fillId="2" borderId="5" xfId="4" applyFont="1" applyFill="1" applyBorder="1" applyAlignment="1">
      <alignment vertical="center"/>
    </xf>
    <xf numFmtId="0" fontId="15" fillId="2" borderId="0" xfId="0" applyFont="1" applyFill="1" applyAlignment="1">
      <alignment horizontal="left"/>
    </xf>
    <xf numFmtId="0" fontId="2" fillId="2" borderId="0" xfId="0" applyFont="1" applyFill="1" applyAlignment="1" applyProtection="1">
      <alignment vertical="center"/>
      <protection locked="0"/>
    </xf>
    <xf numFmtId="0" fontId="15" fillId="2" borderId="1" xfId="0" applyFont="1" applyFill="1" applyBorder="1" applyAlignment="1">
      <alignment horizontal="left"/>
    </xf>
    <xf numFmtId="0" fontId="2" fillId="2" borderId="1" xfId="0" applyFont="1" applyFill="1" applyBorder="1" applyAlignment="1" applyProtection="1">
      <alignment vertical="center"/>
      <protection locked="0"/>
    </xf>
    <xf numFmtId="0" fontId="6" fillId="2" borderId="0" xfId="0" applyFont="1" applyFill="1" applyAlignment="1">
      <alignment horizontal="left" vertical="center"/>
    </xf>
    <xf numFmtId="165" fontId="2" fillId="2" borderId="0" xfId="0" applyNumberFormat="1" applyFont="1" applyFill="1" applyAlignment="1">
      <alignment vertical="center"/>
    </xf>
    <xf numFmtId="0" fontId="2" fillId="2" borderId="0" xfId="0" applyFont="1" applyFill="1" applyAlignment="1">
      <alignment horizontal="center" vertical="center"/>
    </xf>
    <xf numFmtId="3" fontId="2" fillId="2" borderId="3" xfId="0" applyNumberFormat="1" applyFont="1" applyFill="1" applyBorder="1" applyAlignment="1">
      <alignment horizontal="right" vertical="center"/>
    </xf>
    <xf numFmtId="3" fontId="2" fillId="2" borderId="3" xfId="0" applyNumberFormat="1" applyFont="1" applyFill="1" applyBorder="1" applyAlignment="1" applyProtection="1">
      <alignment horizontal="right" vertical="center"/>
      <protection locked="0"/>
    </xf>
    <xf numFmtId="0" fontId="16" fillId="2" borderId="3"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168" fontId="2" fillId="2" borderId="4" xfId="0" applyNumberFormat="1" applyFont="1" applyFill="1" applyBorder="1" applyAlignment="1" applyProtection="1">
      <alignment vertical="center"/>
      <protection locked="0"/>
    </xf>
    <xf numFmtId="169" fontId="2" fillId="2" borderId="4" xfId="0" applyNumberFormat="1" applyFont="1" applyFill="1" applyBorder="1" applyAlignment="1" applyProtection="1">
      <alignment vertical="center"/>
      <protection locked="0"/>
    </xf>
    <xf numFmtId="168" fontId="2" fillId="2" borderId="0" xfId="0" applyNumberFormat="1" applyFont="1" applyFill="1" applyAlignment="1">
      <alignment vertical="center"/>
    </xf>
    <xf numFmtId="168" fontId="2" fillId="2" borderId="0" xfId="0" applyNumberFormat="1" applyFont="1" applyFill="1" applyAlignment="1" applyProtection="1">
      <alignment vertical="center"/>
      <protection locked="0"/>
    </xf>
    <xf numFmtId="169" fontId="2" fillId="2" borderId="0" xfId="0" applyNumberFormat="1" applyFont="1" applyFill="1" applyAlignment="1">
      <alignment vertical="center"/>
    </xf>
    <xf numFmtId="168" fontId="2" fillId="2" borderId="5" xfId="0" applyNumberFormat="1" applyFont="1" applyFill="1" applyBorder="1" applyAlignment="1">
      <alignment vertical="center"/>
    </xf>
    <xf numFmtId="168" fontId="2" fillId="2" borderId="5" xfId="0" applyNumberFormat="1" applyFont="1" applyFill="1" applyBorder="1" applyAlignment="1" applyProtection="1">
      <alignment vertical="center"/>
      <protection locked="0"/>
    </xf>
    <xf numFmtId="3" fontId="2" fillId="2" borderId="0" xfId="0" applyNumberFormat="1" applyFont="1" applyFill="1" applyAlignment="1">
      <alignment vertical="center"/>
    </xf>
    <xf numFmtId="3" fontId="2" fillId="2" borderId="0" xfId="0" applyNumberFormat="1" applyFont="1" applyFill="1" applyAlignment="1" applyProtection="1">
      <alignment vertical="center"/>
      <protection locked="0"/>
    </xf>
    <xf numFmtId="3" fontId="8" fillId="2" borderId="1" xfId="0" applyNumberFormat="1" applyFont="1" applyFill="1" applyBorder="1" applyAlignment="1">
      <alignment vertical="center"/>
    </xf>
    <xf numFmtId="165" fontId="8" fillId="2" borderId="1" xfId="0" applyNumberFormat="1" applyFont="1" applyFill="1" applyBorder="1" applyAlignment="1">
      <alignment vertical="center"/>
    </xf>
    <xf numFmtId="0" fontId="8" fillId="2" borderId="1" xfId="0" applyFont="1" applyFill="1" applyBorder="1" applyAlignment="1">
      <alignment vertical="center"/>
    </xf>
    <xf numFmtId="0" fontId="2" fillId="2" borderId="0" xfId="0" applyFont="1" applyFill="1" applyAlignment="1">
      <alignment horizontal="right" vertical="center"/>
    </xf>
    <xf numFmtId="3" fontId="2" fillId="2" borderId="3" xfId="0" applyNumberFormat="1" applyFont="1" applyFill="1" applyBorder="1" applyAlignment="1">
      <alignment horizontal="right" vertical="center" indent="1"/>
    </xf>
    <xf numFmtId="3" fontId="2" fillId="2" borderId="3" xfId="0" applyNumberFormat="1" applyFont="1" applyFill="1" applyBorder="1" applyAlignment="1" applyProtection="1">
      <alignment horizontal="right" vertical="center" indent="1"/>
      <protection locked="0"/>
    </xf>
    <xf numFmtId="3" fontId="13" fillId="2" borderId="0" xfId="0" applyNumberFormat="1" applyFont="1" applyFill="1" applyAlignment="1">
      <alignment vertical="center"/>
    </xf>
    <xf numFmtId="0" fontId="13" fillId="2" borderId="0" xfId="0" applyFont="1" applyFill="1" applyAlignment="1">
      <alignment vertical="center"/>
    </xf>
    <xf numFmtId="3" fontId="13" fillId="2" borderId="3" xfId="0" applyNumberFormat="1" applyFont="1" applyFill="1" applyBorder="1" applyAlignment="1">
      <alignment horizontal="right" vertical="center" indent="1"/>
    </xf>
    <xf numFmtId="0" fontId="2" fillId="2" borderId="4" xfId="0" applyFont="1" applyFill="1" applyBorder="1" applyAlignment="1" applyProtection="1">
      <alignment vertical="center"/>
      <protection locked="0"/>
    </xf>
    <xf numFmtId="0" fontId="13" fillId="2" borderId="0" xfId="0" applyFont="1" applyFill="1" applyAlignment="1">
      <alignment horizontal="right" vertical="center"/>
    </xf>
    <xf numFmtId="0" fontId="13" fillId="2" borderId="5" xfId="0" applyFont="1" applyFill="1" applyBorder="1" applyAlignment="1">
      <alignment horizontal="right" vertical="center"/>
    </xf>
    <xf numFmtId="164" fontId="2" fillId="2" borderId="3" xfId="4" applyNumberFormat="1" applyFill="1" applyBorder="1" applyAlignment="1">
      <alignment horizontal="right" vertical="center" indent="1"/>
    </xf>
    <xf numFmtId="3" fontId="2" fillId="2" borderId="3" xfId="4" applyNumberFormat="1" applyFill="1" applyBorder="1" applyAlignment="1">
      <alignment horizontal="right" vertical="center" indent="1"/>
    </xf>
    <xf numFmtId="170" fontId="2" fillId="2" borderId="4" xfId="4" applyNumberFormat="1" applyFill="1" applyBorder="1" applyAlignment="1" applyProtection="1">
      <alignment vertical="center"/>
      <protection locked="0"/>
    </xf>
    <xf numFmtId="171" fontId="2" fillId="2" borderId="4" xfId="4" applyNumberFormat="1" applyFill="1" applyBorder="1" applyAlignment="1">
      <alignment horizontal="right" vertical="center"/>
    </xf>
    <xf numFmtId="170" fontId="2" fillId="2" borderId="0" xfId="4" applyNumberFormat="1" applyFill="1" applyAlignment="1">
      <alignment vertical="center"/>
    </xf>
    <xf numFmtId="171" fontId="2" fillId="2" borderId="0" xfId="4" applyNumberFormat="1" applyFill="1" applyAlignment="1">
      <alignment horizontal="right" vertical="center"/>
    </xf>
    <xf numFmtId="171" fontId="2" fillId="2" borderId="0" xfId="4" applyNumberFormat="1" applyFill="1" applyAlignment="1">
      <alignment vertical="center"/>
    </xf>
    <xf numFmtId="170" fontId="2" fillId="2" borderId="5" xfId="4" applyNumberFormat="1" applyFill="1" applyBorder="1" applyAlignment="1">
      <alignment vertical="center"/>
    </xf>
    <xf numFmtId="171" fontId="2" fillId="2" borderId="5" xfId="4" applyNumberFormat="1" applyFill="1" applyBorder="1" applyAlignment="1">
      <alignment vertical="center"/>
    </xf>
    <xf numFmtId="3" fontId="20" fillId="2" borderId="1" xfId="4" applyNumberFormat="1" applyFont="1" applyFill="1" applyBorder="1" applyAlignment="1">
      <alignment vertical="center"/>
    </xf>
    <xf numFmtId="165" fontId="20" fillId="2" borderId="1" xfId="4" applyNumberFormat="1" applyFont="1" applyFill="1" applyBorder="1" applyAlignment="1">
      <alignment vertical="center"/>
    </xf>
    <xf numFmtId="0" fontId="20" fillId="2" borderId="1" xfId="4" applyFont="1" applyFill="1" applyBorder="1" applyAlignment="1">
      <alignment vertical="center"/>
    </xf>
    <xf numFmtId="0" fontId="17" fillId="2" borderId="1" xfId="4" applyFont="1" applyFill="1" applyBorder="1" applyAlignment="1">
      <alignment vertical="center"/>
    </xf>
    <xf numFmtId="0" fontId="13" fillId="2" borderId="0" xfId="5" applyFont="1" applyFill="1" applyAlignment="1">
      <alignment vertical="center"/>
    </xf>
    <xf numFmtId="0" fontId="16" fillId="2" borderId="3" xfId="5" applyFont="1" applyFill="1" applyBorder="1" applyAlignment="1" applyProtection="1">
      <alignment horizontal="center" vertical="center"/>
      <protection locked="0"/>
    </xf>
    <xf numFmtId="3" fontId="13" fillId="2" borderId="3" xfId="5" applyNumberFormat="1" applyFont="1" applyFill="1" applyBorder="1" applyAlignment="1">
      <alignment horizontal="right" vertical="center" indent="1"/>
    </xf>
    <xf numFmtId="168" fontId="2" fillId="2" borderId="4" xfId="4" applyNumberFormat="1" applyFill="1" applyBorder="1" applyAlignment="1" applyProtection="1">
      <alignment horizontal="left" vertical="center"/>
      <protection locked="0"/>
    </xf>
    <xf numFmtId="165" fontId="2" fillId="2" borderId="0" xfId="4" applyNumberFormat="1" applyFill="1" applyAlignment="1">
      <alignment horizontal="right" vertical="center"/>
    </xf>
    <xf numFmtId="165" fontId="2" fillId="2" borderId="5" xfId="4" applyNumberFormat="1" applyFill="1" applyBorder="1" applyAlignment="1">
      <alignment horizontal="right" vertical="center"/>
    </xf>
    <xf numFmtId="165" fontId="6" fillId="2" borderId="0" xfId="4" applyNumberFormat="1" applyFont="1" applyFill="1" applyAlignment="1">
      <alignment horizontal="right" vertical="center"/>
    </xf>
    <xf numFmtId="3" fontId="6" fillId="2" borderId="0" xfId="4" applyNumberFormat="1" applyFont="1" applyFill="1" applyAlignment="1">
      <alignment horizontal="right" vertical="center"/>
    </xf>
    <xf numFmtId="0" fontId="6" fillId="2" borderId="0" xfId="4" applyFont="1" applyFill="1" applyAlignment="1" applyProtection="1">
      <alignment horizontal="right" vertical="center"/>
      <protection locked="0"/>
    </xf>
    <xf numFmtId="0" fontId="10" fillId="2" borderId="0" xfId="3" applyFont="1" applyFill="1" applyAlignment="1">
      <alignment horizontal="left" vertical="center"/>
    </xf>
    <xf numFmtId="0" fontId="14" fillId="2" borderId="0" xfId="0" applyFont="1" applyFill="1" applyAlignment="1">
      <alignment horizontal="left" vertical="center" indent="1"/>
    </xf>
    <xf numFmtId="0" fontId="2" fillId="2" borderId="0" xfId="0" applyFont="1" applyFill="1" applyAlignment="1">
      <alignment horizontal="left" vertical="center" indent="1"/>
    </xf>
    <xf numFmtId="167" fontId="6" fillId="2" borderId="0" xfId="4" applyNumberFormat="1" applyFont="1" applyFill="1" applyAlignment="1" applyProtection="1">
      <alignment horizontal="right" vertical="center"/>
      <protection locked="0"/>
    </xf>
    <xf numFmtId="167" fontId="2" fillId="2" borderId="0" xfId="4" applyNumberFormat="1" applyFill="1" applyAlignment="1" applyProtection="1">
      <alignment horizontal="right" vertical="center"/>
      <protection locked="0"/>
    </xf>
    <xf numFmtId="167" fontId="6" fillId="2" borderId="9" xfId="4" applyNumberFormat="1" applyFont="1" applyFill="1" applyBorder="1" applyAlignment="1" applyProtection="1">
      <alignment horizontal="right" vertical="center"/>
      <protection locked="0"/>
    </xf>
    <xf numFmtId="3" fontId="2" fillId="2" borderId="3" xfId="4" applyNumberFormat="1" applyFill="1" applyBorder="1" applyAlignment="1" applyProtection="1">
      <alignment horizontal="right" vertical="center"/>
      <protection locked="0"/>
    </xf>
    <xf numFmtId="3" fontId="6" fillId="2" borderId="3" xfId="4" applyNumberFormat="1" applyFont="1" applyFill="1" applyBorder="1" applyAlignment="1" applyProtection="1">
      <alignment horizontal="right" vertical="center"/>
      <protection locked="0"/>
    </xf>
    <xf numFmtId="0" fontId="15" fillId="2" borderId="0" xfId="0" applyFont="1" applyFill="1" applyAlignment="1">
      <alignment horizontal="center"/>
    </xf>
    <xf numFmtId="0" fontId="16" fillId="2" borderId="2" xfId="0" applyFont="1" applyFill="1" applyBorder="1" applyAlignment="1" applyProtection="1">
      <alignment horizontal="center" vertical="center" wrapText="1"/>
      <protection locked="0"/>
    </xf>
    <xf numFmtId="0" fontId="16" fillId="2" borderId="2" xfId="0" applyFont="1" applyFill="1" applyBorder="1" applyAlignment="1">
      <alignment horizontal="center" vertical="center"/>
    </xf>
    <xf numFmtId="0" fontId="16" fillId="2" borderId="2" xfId="4" applyFont="1" applyFill="1" applyBorder="1" applyAlignment="1">
      <alignment horizontal="center" vertical="center" wrapText="1"/>
    </xf>
    <xf numFmtId="0" fontId="2" fillId="2" borderId="0" xfId="4" applyFill="1" applyAlignment="1">
      <alignment vertical="center" wrapText="1"/>
    </xf>
    <xf numFmtId="0" fontId="2" fillId="2" borderId="0" xfId="4" applyFill="1" applyAlignment="1">
      <alignment horizontal="center" vertical="center" wrapText="1"/>
    </xf>
    <xf numFmtId="0" fontId="21" fillId="2" borderId="0" xfId="1" applyFont="1" applyFill="1" applyAlignment="1" applyProtection="1">
      <alignment horizontal="left" vertical="center" indent="1"/>
    </xf>
    <xf numFmtId="0" fontId="22" fillId="2" borderId="2" xfId="4" applyFont="1" applyFill="1" applyBorder="1" applyAlignment="1">
      <alignment horizontal="center" vertical="center"/>
    </xf>
    <xf numFmtId="0" fontId="22" fillId="2" borderId="3" xfId="0" applyFont="1" applyFill="1" applyBorder="1" applyAlignment="1">
      <alignment horizontal="center" vertical="center"/>
    </xf>
    <xf numFmtId="0" fontId="22" fillId="2" borderId="3" xfId="4" applyFont="1" applyFill="1" applyBorder="1" applyAlignment="1" applyProtection="1">
      <alignment horizontal="center" vertical="center"/>
      <protection locked="0"/>
    </xf>
    <xf numFmtId="0" fontId="22" fillId="2" borderId="0" xfId="4" applyFont="1" applyFill="1" applyAlignment="1" applyProtection="1">
      <alignment horizontal="left" vertical="center"/>
      <protection locked="0"/>
    </xf>
    <xf numFmtId="0" fontId="22" fillId="2" borderId="9" xfId="4"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164" fontId="2" fillId="3" borderId="13" xfId="4" applyNumberFormat="1" applyFill="1" applyBorder="1" applyAlignment="1" applyProtection="1">
      <alignment vertical="center"/>
      <protection locked="0"/>
    </xf>
    <xf numFmtId="164" fontId="2" fillId="3" borderId="13" xfId="4" applyNumberFormat="1" applyFill="1" applyBorder="1" applyAlignment="1">
      <alignment vertical="center"/>
    </xf>
    <xf numFmtId="164" fontId="2" fillId="3" borderId="13" xfId="4" applyNumberFormat="1" applyFill="1" applyBorder="1" applyAlignment="1" applyProtection="1">
      <alignment horizontal="right" vertical="center"/>
      <protection locked="0"/>
    </xf>
    <xf numFmtId="0" fontId="2" fillId="3" borderId="13" xfId="4" applyFill="1" applyBorder="1" applyAlignment="1" applyProtection="1">
      <alignment horizontal="left" vertical="center" wrapText="1" indent="1"/>
      <protection locked="0"/>
    </xf>
    <xf numFmtId="0" fontId="25" fillId="3" borderId="13" xfId="0" applyFont="1" applyFill="1" applyBorder="1" applyAlignment="1" applyProtection="1">
      <alignment horizontal="center" vertical="center" wrapText="1"/>
      <protection locked="0"/>
    </xf>
    <xf numFmtId="3" fontId="2" fillId="3" borderId="13" xfId="0" applyNumberFormat="1" applyFont="1" applyFill="1" applyBorder="1" applyAlignment="1">
      <alignment horizontal="right" vertical="center"/>
    </xf>
    <xf numFmtId="0" fontId="25" fillId="3" borderId="13" xfId="0" applyFont="1" applyFill="1" applyBorder="1" applyAlignment="1">
      <alignment horizontal="center" vertical="center"/>
    </xf>
    <xf numFmtId="164" fontId="6" fillId="3" borderId="13" xfId="0" applyNumberFormat="1" applyFont="1" applyFill="1" applyBorder="1" applyAlignment="1">
      <alignment vertical="center"/>
    </xf>
    <xf numFmtId="164" fontId="2" fillId="3" borderId="13" xfId="0" applyNumberFormat="1" applyFont="1" applyFill="1" applyBorder="1" applyAlignment="1">
      <alignment vertical="center"/>
    </xf>
    <xf numFmtId="0" fontId="2" fillId="3" borderId="0" xfId="0" applyFont="1" applyFill="1" applyAlignment="1">
      <alignment vertical="center"/>
    </xf>
    <xf numFmtId="164" fontId="6" fillId="3" borderId="13" xfId="0" applyNumberFormat="1" applyFont="1" applyFill="1" applyBorder="1" applyAlignment="1">
      <alignment horizontal="right" vertical="center"/>
    </xf>
    <xf numFmtId="0" fontId="0" fillId="3" borderId="0" xfId="0" applyFill="1"/>
    <xf numFmtId="3" fontId="2" fillId="3" borderId="13" xfId="0" applyNumberFormat="1" applyFont="1" applyFill="1" applyBorder="1" applyAlignment="1">
      <alignment vertical="center"/>
    </xf>
    <xf numFmtId="0" fontId="2" fillId="3" borderId="0" xfId="4" applyFill="1" applyAlignment="1">
      <alignment vertical="center"/>
    </xf>
    <xf numFmtId="0" fontId="25" fillId="3" borderId="13" xfId="4" applyFont="1" applyFill="1" applyBorder="1" applyAlignment="1" applyProtection="1">
      <alignment horizontal="center" vertical="center"/>
      <protection locked="0"/>
    </xf>
    <xf numFmtId="3" fontId="2" fillId="3" borderId="13" xfId="4" applyNumberFormat="1" applyFill="1" applyBorder="1" applyAlignment="1">
      <alignment horizontal="right" vertical="center" indent="1"/>
    </xf>
    <xf numFmtId="0" fontId="13" fillId="3" borderId="0" xfId="5" applyFont="1" applyFill="1" applyAlignment="1">
      <alignment vertical="center"/>
    </xf>
    <xf numFmtId="164" fontId="2" fillId="3" borderId="13" xfId="4" applyNumberFormat="1" applyFill="1" applyBorder="1" applyAlignment="1">
      <alignment horizontal="right" vertical="center" indent="1"/>
    </xf>
    <xf numFmtId="0" fontId="25" fillId="3" borderId="14" xfId="4" applyFont="1" applyFill="1" applyBorder="1" applyAlignment="1" applyProtection="1">
      <alignment horizontal="center" vertical="center"/>
      <protection locked="0"/>
    </xf>
    <xf numFmtId="164" fontId="6" fillId="3" borderId="0" xfId="4" applyNumberFormat="1" applyFont="1" applyFill="1" applyAlignment="1">
      <alignment horizontal="right" vertical="center"/>
    </xf>
    <xf numFmtId="164" fontId="6" fillId="3" borderId="16" xfId="4" applyNumberFormat="1" applyFont="1" applyFill="1" applyBorder="1" applyAlignment="1">
      <alignment horizontal="right" vertical="center"/>
    </xf>
    <xf numFmtId="164" fontId="2" fillId="3" borderId="0" xfId="4" applyNumberFormat="1" applyFill="1" applyAlignment="1">
      <alignment horizontal="right" vertical="center"/>
    </xf>
    <xf numFmtId="164" fontId="2" fillId="3" borderId="0" xfId="4" applyNumberFormat="1" applyFill="1" applyAlignment="1" applyProtection="1">
      <alignment horizontal="right" vertical="center"/>
      <protection locked="0"/>
    </xf>
    <xf numFmtId="164" fontId="6" fillId="3" borderId="14" xfId="4" applyNumberFormat="1" applyFont="1" applyFill="1" applyBorder="1" applyAlignment="1">
      <alignment horizontal="right" vertical="center"/>
    </xf>
    <xf numFmtId="164" fontId="6" fillId="3" borderId="17" xfId="4" applyNumberFormat="1" applyFont="1" applyFill="1" applyBorder="1" applyAlignment="1">
      <alignment horizontal="right" vertical="center"/>
    </xf>
    <xf numFmtId="0" fontId="6" fillId="3" borderId="13" xfId="4" applyFont="1" applyFill="1" applyBorder="1" applyAlignment="1" applyProtection="1">
      <alignment horizontal="center" vertical="center"/>
      <protection locked="0"/>
    </xf>
    <xf numFmtId="3" fontId="2" fillId="3" borderId="13" xfId="4" applyNumberFormat="1" applyFill="1" applyBorder="1" applyAlignment="1">
      <alignment horizontal="right" vertical="center"/>
    </xf>
    <xf numFmtId="3" fontId="6" fillId="3" borderId="13" xfId="4" applyNumberFormat="1" applyFont="1" applyFill="1" applyBorder="1" applyAlignment="1">
      <alignment horizontal="right" vertical="center"/>
    </xf>
    <xf numFmtId="0" fontId="13" fillId="3" borderId="0" xfId="4" applyFont="1" applyFill="1" applyAlignment="1">
      <alignment vertical="center"/>
    </xf>
    <xf numFmtId="0" fontId="25" fillId="3" borderId="13" xfId="4" applyFont="1" applyFill="1" applyBorder="1" applyAlignment="1">
      <alignment horizontal="center" vertical="center"/>
    </xf>
    <xf numFmtId="3" fontId="2" fillId="3" borderId="13" xfId="4" applyNumberFormat="1" applyFill="1" applyBorder="1" applyAlignment="1" applyProtection="1">
      <alignment horizontal="right" vertical="center"/>
      <protection locked="0"/>
    </xf>
    <xf numFmtId="3" fontId="6" fillId="3" borderId="13" xfId="4" applyNumberFormat="1" applyFont="1" applyFill="1" applyBorder="1" applyAlignment="1" applyProtection="1">
      <alignment horizontal="right" vertical="center"/>
      <protection locked="0"/>
    </xf>
    <xf numFmtId="0" fontId="25" fillId="3" borderId="13" xfId="0" applyFont="1" applyFill="1" applyBorder="1" applyAlignment="1" applyProtection="1">
      <alignment horizontal="center" vertical="center"/>
      <protection locked="0"/>
    </xf>
    <xf numFmtId="3" fontId="2" fillId="3" borderId="13" xfId="0" applyNumberFormat="1" applyFont="1" applyFill="1" applyBorder="1" applyAlignment="1">
      <alignment horizontal="right" vertical="center" indent="1"/>
    </xf>
    <xf numFmtId="3" fontId="2" fillId="3" borderId="13" xfId="0" applyNumberFormat="1" applyFont="1" applyFill="1" applyBorder="1" applyAlignment="1" applyProtection="1">
      <alignment horizontal="right" vertical="center" indent="1"/>
      <protection locked="0"/>
    </xf>
    <xf numFmtId="3" fontId="13" fillId="3" borderId="0" xfId="0" applyNumberFormat="1" applyFont="1" applyFill="1" applyAlignment="1">
      <alignment vertical="center"/>
    </xf>
    <xf numFmtId="0" fontId="13" fillId="3" borderId="0" xfId="0" applyFont="1" applyFill="1" applyAlignment="1">
      <alignment vertical="center"/>
    </xf>
    <xf numFmtId="164" fontId="6" fillId="3" borderId="18" xfId="4" applyNumberFormat="1" applyFont="1" applyFill="1" applyBorder="1" applyAlignment="1">
      <alignment horizontal="right" vertical="center"/>
    </xf>
    <xf numFmtId="164" fontId="6" fillId="3" borderId="19" xfId="4" applyNumberFormat="1" applyFont="1" applyFill="1" applyBorder="1" applyAlignment="1">
      <alignment horizontal="right" vertical="center"/>
    </xf>
    <xf numFmtId="0" fontId="2" fillId="3" borderId="0" xfId="0" applyFont="1" applyFill="1" applyAlignment="1" applyProtection="1">
      <alignment vertical="center"/>
      <protection locked="0"/>
    </xf>
    <xf numFmtId="0" fontId="2" fillId="2" borderId="0" xfId="4" applyFill="1"/>
    <xf numFmtId="0" fontId="10" fillId="2" borderId="3" xfId="4" applyFont="1" applyFill="1" applyBorder="1" applyAlignment="1" applyProtection="1">
      <alignment horizontal="left" vertical="center"/>
      <protection locked="0"/>
    </xf>
    <xf numFmtId="3" fontId="2" fillId="0" borderId="13" xfId="4" applyNumberFormat="1" applyBorder="1" applyAlignment="1">
      <alignment horizontal="right" vertical="center" indent="1"/>
    </xf>
    <xf numFmtId="3" fontId="2" fillId="0" borderId="0" xfId="0" applyNumberFormat="1" applyFont="1" applyProtection="1">
      <protection locked="0"/>
    </xf>
    <xf numFmtId="3" fontId="2" fillId="0" borderId="15" xfId="0" applyNumberFormat="1" applyFont="1" applyBorder="1" applyProtection="1">
      <protection locked="0"/>
    </xf>
    <xf numFmtId="3" fontId="2" fillId="0" borderId="13" xfId="0" applyNumberFormat="1" applyFont="1" applyBorder="1"/>
    <xf numFmtId="3" fontId="2" fillId="3" borderId="13" xfId="0" applyNumberFormat="1" applyFont="1" applyFill="1" applyBorder="1"/>
    <xf numFmtId="0" fontId="2" fillId="4" borderId="0" xfId="4" applyFill="1" applyAlignment="1">
      <alignment vertical="center"/>
    </xf>
    <xf numFmtId="0" fontId="16" fillId="4" borderId="2" xfId="4" applyFont="1" applyFill="1" applyBorder="1" applyAlignment="1">
      <alignment horizontal="center" vertical="center" wrapText="1"/>
    </xf>
    <xf numFmtId="3" fontId="2" fillId="5" borderId="13" xfId="4" applyNumberFormat="1" applyFill="1" applyBorder="1" applyAlignment="1">
      <alignment horizontal="right" vertical="center" indent="1"/>
    </xf>
    <xf numFmtId="0" fontId="22" fillId="4" borderId="3" xfId="4" applyFont="1" applyFill="1" applyBorder="1" applyAlignment="1" applyProtection="1">
      <alignment horizontal="center" vertical="center"/>
      <protection locked="0"/>
    </xf>
    <xf numFmtId="3" fontId="2" fillId="4" borderId="3" xfId="4" applyNumberFormat="1" applyFill="1" applyBorder="1" applyAlignment="1">
      <alignment horizontal="right" vertical="center" indent="1"/>
    </xf>
    <xf numFmtId="0" fontId="16" fillId="4" borderId="3" xfId="4" applyFont="1" applyFill="1" applyBorder="1" applyAlignment="1" applyProtection="1">
      <alignment horizontal="center" vertical="center"/>
      <protection locked="0"/>
    </xf>
    <xf numFmtId="0" fontId="2" fillId="5" borderId="0" xfId="0" applyFont="1" applyFill="1" applyAlignment="1">
      <alignment vertical="center"/>
    </xf>
    <xf numFmtId="0" fontId="2" fillId="4" borderId="0" xfId="0" applyFont="1" applyFill="1" applyAlignment="1">
      <alignment vertical="center"/>
    </xf>
    <xf numFmtId="3" fontId="2" fillId="5" borderId="20" xfId="0" applyNumberFormat="1" applyFont="1" applyFill="1" applyBorder="1" applyProtection="1">
      <protection locked="0"/>
    </xf>
    <xf numFmtId="3" fontId="2" fillId="5" borderId="21" xfId="0" applyNumberFormat="1" applyFont="1" applyFill="1" applyBorder="1"/>
    <xf numFmtId="3" fontId="2" fillId="5" borderId="12" xfId="0" applyNumberFormat="1" applyFont="1" applyFill="1" applyBorder="1" applyProtection="1">
      <protection locked="0"/>
    </xf>
    <xf numFmtId="3" fontId="2" fillId="3" borderId="21" xfId="0" applyNumberFormat="1" applyFont="1" applyFill="1" applyBorder="1"/>
    <xf numFmtId="0" fontId="25" fillId="3" borderId="17" xfId="4" applyFont="1" applyFill="1" applyBorder="1" applyAlignment="1" applyProtection="1">
      <alignment horizontal="center" vertical="center"/>
      <protection locked="0"/>
    </xf>
    <xf numFmtId="164" fontId="2" fillId="3" borderId="16" xfId="4" applyNumberFormat="1" applyFill="1" applyBorder="1" applyAlignment="1">
      <alignment horizontal="right" vertical="center"/>
    </xf>
    <xf numFmtId="0" fontId="2" fillId="3" borderId="16" xfId="4" applyFill="1" applyBorder="1" applyAlignment="1" applyProtection="1">
      <alignment vertical="center"/>
      <protection locked="0"/>
    </xf>
    <xf numFmtId="164" fontId="2" fillId="3" borderId="16" xfId="4" applyNumberFormat="1" applyFill="1" applyBorder="1" applyAlignment="1" applyProtection="1">
      <alignment horizontal="right" vertical="center"/>
      <protection locked="0"/>
    </xf>
    <xf numFmtId="164" fontId="2" fillId="5" borderId="16" xfId="4" applyNumberFormat="1" applyFill="1" applyBorder="1" applyAlignment="1">
      <alignment horizontal="right" vertical="center"/>
    </xf>
    <xf numFmtId="0" fontId="2" fillId="4" borderId="0" xfId="4" applyFill="1"/>
    <xf numFmtId="0" fontId="2" fillId="5" borderId="5" xfId="0" applyFont="1" applyFill="1" applyBorder="1" applyAlignment="1">
      <alignment vertical="center"/>
    </xf>
    <xf numFmtId="0" fontId="2" fillId="5" borderId="0" xfId="4" applyFill="1" applyAlignment="1">
      <alignment vertical="center"/>
    </xf>
    <xf numFmtId="3" fontId="2" fillId="5" borderId="15" xfId="0" applyNumberFormat="1" applyFont="1" applyFill="1" applyBorder="1" applyProtection="1">
      <protection locked="0"/>
    </xf>
    <xf numFmtId="3" fontId="2" fillId="5" borderId="13" xfId="0" applyNumberFormat="1" applyFont="1" applyFill="1" applyBorder="1"/>
    <xf numFmtId="3" fontId="2" fillId="5" borderId="0" xfId="0" applyNumberFormat="1" applyFont="1" applyFill="1" applyProtection="1">
      <protection locked="0"/>
    </xf>
    <xf numFmtId="164" fontId="2" fillId="3" borderId="18" xfId="4" applyNumberFormat="1" applyFill="1" applyBorder="1" applyAlignment="1">
      <alignment horizontal="right" vertical="center"/>
    </xf>
    <xf numFmtId="164" fontId="6" fillId="5" borderId="9" xfId="4" applyNumberFormat="1" applyFont="1" applyFill="1" applyBorder="1" applyAlignment="1">
      <alignment horizontal="right" vertical="center"/>
    </xf>
    <xf numFmtId="164" fontId="6" fillId="4" borderId="9" xfId="4" applyNumberFormat="1" applyFont="1" applyFill="1" applyBorder="1" applyAlignment="1">
      <alignment horizontal="right" vertical="center"/>
    </xf>
    <xf numFmtId="3" fontId="2" fillId="3" borderId="13" xfId="4" applyNumberFormat="1" applyFill="1" applyBorder="1" applyAlignment="1" applyProtection="1">
      <alignment horizontal="right"/>
      <protection locked="0"/>
    </xf>
    <xf numFmtId="164" fontId="6" fillId="2" borderId="3" xfId="4" applyNumberFormat="1" applyFont="1" applyFill="1" applyBorder="1" applyAlignment="1" applyProtection="1">
      <alignment vertical="center"/>
      <protection locked="0"/>
    </xf>
    <xf numFmtId="164" fontId="2" fillId="2" borderId="3" xfId="4" applyNumberFormat="1" applyFill="1" applyBorder="1" applyAlignment="1">
      <alignment horizontal="left" vertical="center" indent="1"/>
    </xf>
    <xf numFmtId="164" fontId="2" fillId="3" borderId="13" xfId="4" applyNumberFormat="1" applyFill="1" applyBorder="1" applyAlignment="1">
      <alignment horizontal="right" vertical="center"/>
    </xf>
    <xf numFmtId="0" fontId="16" fillId="2" borderId="0" xfId="4" applyFont="1" applyFill="1" applyAlignment="1" applyProtection="1">
      <alignment horizontal="right" vertical="center"/>
      <protection locked="0"/>
    </xf>
    <xf numFmtId="164" fontId="2" fillId="5" borderId="0" xfId="4" applyNumberFormat="1" applyFill="1" applyAlignment="1">
      <alignment horizontal="right" vertical="center"/>
    </xf>
    <xf numFmtId="0" fontId="2" fillId="3" borderId="0" xfId="4" applyFill="1" applyAlignment="1" applyProtection="1">
      <alignment vertical="center"/>
      <protection locked="0"/>
    </xf>
    <xf numFmtId="164" fontId="6" fillId="2" borderId="0" xfId="4" applyNumberFormat="1" applyFont="1" applyFill="1" applyAlignment="1" applyProtection="1">
      <alignment horizontal="right" vertical="center"/>
      <protection locked="0"/>
    </xf>
    <xf numFmtId="164" fontId="2" fillId="2" borderId="0" xfId="4" applyNumberFormat="1" applyFill="1" applyAlignment="1">
      <alignment horizontal="left" vertical="center"/>
    </xf>
    <xf numFmtId="164" fontId="2" fillId="5" borderId="0" xfId="4" applyNumberFormat="1" applyFill="1" applyAlignment="1">
      <alignment horizontal="left" vertical="center"/>
    </xf>
    <xf numFmtId="164" fontId="2" fillId="4" borderId="0" xfId="4" applyNumberFormat="1" applyFill="1" applyAlignment="1">
      <alignment horizontal="right" vertical="center"/>
    </xf>
    <xf numFmtId="164" fontId="2" fillId="3" borderId="0" xfId="4" applyNumberFormat="1" applyFill="1" applyAlignment="1" applyProtection="1">
      <alignment horizontal="left" vertical="center"/>
      <protection locked="0"/>
    </xf>
    <xf numFmtId="0" fontId="25" fillId="3" borderId="0" xfId="4" applyFont="1" applyFill="1" applyAlignment="1" applyProtection="1">
      <alignment horizontal="left" vertical="center"/>
      <protection locked="0"/>
    </xf>
    <xf numFmtId="0" fontId="16" fillId="2" borderId="10" xfId="4" applyFont="1" applyFill="1" applyBorder="1" applyAlignment="1" applyProtection="1">
      <alignment horizontal="center" vertical="center"/>
      <protection locked="0"/>
    </xf>
    <xf numFmtId="164" fontId="6" fillId="2" borderId="7" xfId="4" applyNumberFormat="1" applyFont="1" applyFill="1" applyBorder="1" applyAlignment="1">
      <alignment horizontal="right" vertical="center"/>
    </xf>
    <xf numFmtId="164" fontId="2" fillId="2" borderId="7" xfId="4" applyNumberFormat="1" applyFill="1" applyBorder="1" applyAlignment="1">
      <alignment horizontal="right" vertical="center"/>
    </xf>
    <xf numFmtId="164" fontId="2" fillId="2" borderId="11" xfId="4" applyNumberFormat="1" applyFill="1" applyBorder="1" applyAlignment="1" applyProtection="1">
      <alignment vertical="center"/>
      <protection locked="0"/>
    </xf>
    <xf numFmtId="164" fontId="2" fillId="2" borderId="7" xfId="4" applyNumberFormat="1" applyFill="1" applyBorder="1" applyAlignment="1" applyProtection="1">
      <alignment vertical="center"/>
      <protection locked="0"/>
    </xf>
    <xf numFmtId="0" fontId="2" fillId="2" borderId="7" xfId="4" applyFill="1" applyBorder="1" applyAlignment="1" applyProtection="1">
      <alignment vertical="center"/>
      <protection locked="0"/>
    </xf>
    <xf numFmtId="164" fontId="2" fillId="2" borderId="11" xfId="4" applyNumberFormat="1" applyFill="1" applyBorder="1" applyAlignment="1" applyProtection="1">
      <alignment horizontal="left" vertical="center"/>
      <protection locked="0"/>
    </xf>
    <xf numFmtId="164" fontId="2" fillId="2" borderId="7" xfId="4" applyNumberFormat="1" applyFill="1" applyBorder="1" applyAlignment="1">
      <alignment horizontal="left" vertical="center"/>
    </xf>
    <xf numFmtId="164" fontId="2" fillId="2" borderId="11" xfId="4" applyNumberFormat="1" applyFill="1" applyBorder="1" applyAlignment="1">
      <alignment horizontal="left" vertical="center"/>
    </xf>
    <xf numFmtId="164" fontId="2" fillId="2" borderId="7" xfId="4" applyNumberFormat="1" applyFill="1" applyBorder="1" applyAlignment="1" applyProtection="1">
      <alignment horizontal="right" vertical="center"/>
      <protection locked="0"/>
    </xf>
    <xf numFmtId="164" fontId="2" fillId="2" borderId="7" xfId="4" applyNumberFormat="1" applyFill="1" applyBorder="1" applyAlignment="1" applyProtection="1">
      <alignment horizontal="left" vertical="center"/>
      <protection locked="0"/>
    </xf>
    <xf numFmtId="164" fontId="6" fillId="2" borderId="8" xfId="4" applyNumberFormat="1" applyFont="1" applyFill="1" applyBorder="1" applyAlignment="1" applyProtection="1">
      <alignment horizontal="right" vertical="center"/>
      <protection locked="0"/>
    </xf>
    <xf numFmtId="164" fontId="2" fillId="5" borderId="0" xfId="4" applyNumberFormat="1" applyFill="1" applyAlignment="1" applyProtection="1">
      <alignment vertical="center"/>
      <protection locked="0"/>
    </xf>
    <xf numFmtId="164" fontId="2" fillId="3" borderId="0" xfId="4" applyNumberFormat="1" applyFill="1" applyAlignment="1" applyProtection="1">
      <alignment vertical="center"/>
      <protection locked="0"/>
    </xf>
    <xf numFmtId="164" fontId="2" fillId="3" borderId="16" xfId="4" applyNumberFormat="1" applyFill="1" applyBorder="1" applyAlignment="1" applyProtection="1">
      <alignment vertical="center"/>
      <protection locked="0"/>
    </xf>
    <xf numFmtId="164" fontId="2" fillId="5" borderId="0" xfId="4" applyNumberFormat="1" applyFill="1" applyAlignment="1">
      <alignment vertical="center"/>
    </xf>
    <xf numFmtId="164" fontId="2" fillId="4" borderId="0" xfId="4" applyNumberFormat="1" applyFill="1" applyAlignment="1" applyProtection="1">
      <alignment vertical="center"/>
      <protection locked="0"/>
    </xf>
    <xf numFmtId="164" fontId="2" fillId="4" borderId="0" xfId="4" applyNumberFormat="1" applyFill="1" applyAlignment="1">
      <alignment vertical="center"/>
    </xf>
    <xf numFmtId="0" fontId="3" fillId="4" borderId="5" xfId="2" applyFont="1" applyFill="1" applyBorder="1" applyAlignment="1">
      <alignment vertical="center"/>
    </xf>
    <xf numFmtId="0" fontId="16" fillId="4" borderId="2" xfId="0" applyFont="1" applyFill="1" applyBorder="1" applyAlignment="1">
      <alignment horizontal="center" vertical="center" wrapText="1"/>
    </xf>
    <xf numFmtId="0" fontId="5" fillId="2" borderId="0" xfId="2" applyFont="1" applyFill="1" applyAlignment="1">
      <alignment vertical="center"/>
    </xf>
    <xf numFmtId="0" fontId="16" fillId="2" borderId="2"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locked="0"/>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4" borderId="2" xfId="4" applyFont="1" applyFill="1" applyBorder="1" applyAlignment="1">
      <alignment horizontal="center" vertical="center" wrapText="1"/>
    </xf>
    <xf numFmtId="164" fontId="2" fillId="3" borderId="0" xfId="4" applyNumberFormat="1" applyFill="1" applyAlignment="1" applyProtection="1">
      <alignment horizontal="right" vertical="center"/>
      <protection locked="0"/>
    </xf>
    <xf numFmtId="0" fontId="16" fillId="2" borderId="2" xfId="4" applyFont="1" applyFill="1" applyBorder="1" applyAlignment="1">
      <alignment horizontal="center" vertical="center"/>
    </xf>
  </cellXfs>
  <cellStyles count="6">
    <cellStyle name="Hyperlink" xfId="1" builtinId="8"/>
    <cellStyle name="Normal" xfId="0" builtinId="0"/>
    <cellStyle name="Normal 112" xfId="2" xr:uid="{00000000-0005-0000-0000-000002000000}"/>
    <cellStyle name="Normal 2" xfId="3" xr:uid="{00000000-0005-0000-0000-000003000000}"/>
    <cellStyle name="Normal 4 2" xfId="4" xr:uid="{00000000-0005-0000-0000-000004000000}"/>
    <cellStyle name="Normal 6"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5514975</xdr:colOff>
      <xdr:row>0</xdr:row>
      <xdr:rowOff>0</xdr:rowOff>
    </xdr:from>
    <xdr:to>
      <xdr:col>2</xdr:col>
      <xdr:colOff>57150</xdr:colOff>
      <xdr:row>1</xdr:row>
      <xdr:rowOff>180975</xdr:rowOff>
    </xdr:to>
    <xdr:pic>
      <xdr:nvPicPr>
        <xdr:cNvPr id="1103" name="Picture 1" descr="StatlogoSm1">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0"/>
          <a:ext cx="1066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62</xdr:col>
      <xdr:colOff>114300</xdr:colOff>
      <xdr:row>0</xdr:row>
      <xdr:rowOff>0</xdr:rowOff>
    </xdr:from>
    <xdr:to>
      <xdr:col>65</xdr:col>
      <xdr:colOff>0</xdr:colOff>
      <xdr:row>0</xdr:row>
      <xdr:rowOff>447675</xdr:rowOff>
    </xdr:to>
    <xdr:pic>
      <xdr:nvPicPr>
        <xdr:cNvPr id="10445" name="Picture 1" descr="StatlogoSm1">
          <a:extLst>
            <a:ext uri="{FF2B5EF4-FFF2-40B4-BE49-F238E27FC236}">
              <a16:creationId xmlns:a16="http://schemas.microsoft.com/office/drawing/2014/main" id="{00000000-0008-0000-0900-0000CD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02975" y="0"/>
          <a:ext cx="962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62</xdr:col>
      <xdr:colOff>247650</xdr:colOff>
      <xdr:row>0</xdr:row>
      <xdr:rowOff>0</xdr:rowOff>
    </xdr:from>
    <xdr:to>
      <xdr:col>65</xdr:col>
      <xdr:colOff>95250</xdr:colOff>
      <xdr:row>0</xdr:row>
      <xdr:rowOff>447675</xdr:rowOff>
    </xdr:to>
    <xdr:pic>
      <xdr:nvPicPr>
        <xdr:cNvPr id="15443" name="Picture 13" descr="StatlogoSm1">
          <a:extLst>
            <a:ext uri="{FF2B5EF4-FFF2-40B4-BE49-F238E27FC236}">
              <a16:creationId xmlns:a16="http://schemas.microsoft.com/office/drawing/2014/main" id="{00000000-0008-0000-0A00-000053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17425" y="0"/>
          <a:ext cx="990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11</xdr:row>
      <xdr:rowOff>66675</xdr:rowOff>
    </xdr:from>
    <xdr:to>
      <xdr:col>2</xdr:col>
      <xdr:colOff>114300</xdr:colOff>
      <xdr:row>14</xdr:row>
      <xdr:rowOff>104775</xdr:rowOff>
    </xdr:to>
    <xdr:sp macro="" textlink="">
      <xdr:nvSpPr>
        <xdr:cNvPr id="2" name="AutoShape 1">
          <a:extLst>
            <a:ext uri="{FF2B5EF4-FFF2-40B4-BE49-F238E27FC236}">
              <a16:creationId xmlns:a16="http://schemas.microsoft.com/office/drawing/2014/main" id="{F2842EDE-591C-40A5-BBDA-793FEBE70BA3}"/>
            </a:ext>
          </a:extLst>
        </xdr:cNvPr>
        <xdr:cNvSpPr>
          <a:spLocks/>
        </xdr:cNvSpPr>
      </xdr:nvSpPr>
      <xdr:spPr bwMode="auto">
        <a:xfrm>
          <a:off x="1943100" y="2838450"/>
          <a:ext cx="66675" cy="666750"/>
        </a:xfrm>
        <a:prstGeom prst="rightBrace">
          <a:avLst>
            <a:gd name="adj1" fmla="val -2147483648"/>
            <a:gd name="adj2" fmla="val 5000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27</xdr:row>
      <xdr:rowOff>95250</xdr:rowOff>
    </xdr:from>
    <xdr:to>
      <xdr:col>2</xdr:col>
      <xdr:colOff>104775</xdr:colOff>
      <xdr:row>30</xdr:row>
      <xdr:rowOff>133350</xdr:rowOff>
    </xdr:to>
    <xdr:sp macro="" textlink="">
      <xdr:nvSpPr>
        <xdr:cNvPr id="3" name="AutoShape 3">
          <a:extLst>
            <a:ext uri="{FF2B5EF4-FFF2-40B4-BE49-F238E27FC236}">
              <a16:creationId xmlns:a16="http://schemas.microsoft.com/office/drawing/2014/main" id="{FDD33292-DE73-44BD-B678-46CFC5B2DC5E}"/>
            </a:ext>
          </a:extLst>
        </xdr:cNvPr>
        <xdr:cNvSpPr>
          <a:spLocks/>
        </xdr:cNvSpPr>
      </xdr:nvSpPr>
      <xdr:spPr bwMode="auto">
        <a:xfrm>
          <a:off x="1933575" y="6362700"/>
          <a:ext cx="66675" cy="695325"/>
        </a:xfrm>
        <a:prstGeom prst="rightBrace">
          <a:avLst>
            <a:gd name="adj1" fmla="val -2147483648"/>
            <a:gd name="adj2" fmla="val 5000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342900</xdr:colOff>
      <xdr:row>0</xdr:row>
      <xdr:rowOff>0</xdr:rowOff>
    </xdr:from>
    <xdr:to>
      <xdr:col>11</xdr:col>
      <xdr:colOff>590550</xdr:colOff>
      <xdr:row>0</xdr:row>
      <xdr:rowOff>447675</xdr:rowOff>
    </xdr:to>
    <xdr:pic>
      <xdr:nvPicPr>
        <xdr:cNvPr id="12375" name="Picture 1" descr="StatlogoSm1">
          <a:extLst>
            <a:ext uri="{FF2B5EF4-FFF2-40B4-BE49-F238E27FC236}">
              <a16:creationId xmlns:a16="http://schemas.microsoft.com/office/drawing/2014/main" id="{00000000-0008-0000-0B00-000057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0"/>
          <a:ext cx="752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390525</xdr:colOff>
      <xdr:row>0</xdr:row>
      <xdr:rowOff>0</xdr:rowOff>
    </xdr:from>
    <xdr:to>
      <xdr:col>16</xdr:col>
      <xdr:colOff>0</xdr:colOff>
      <xdr:row>0</xdr:row>
      <xdr:rowOff>447675</xdr:rowOff>
    </xdr:to>
    <xdr:pic>
      <xdr:nvPicPr>
        <xdr:cNvPr id="13391" name="Picture 1" descr="StatlogoSm1">
          <a:extLst>
            <a:ext uri="{FF2B5EF4-FFF2-40B4-BE49-F238E27FC236}">
              <a16:creationId xmlns:a16="http://schemas.microsoft.com/office/drawing/2014/main" id="{00000000-0008-0000-0C00-00004F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0525" y="0"/>
          <a:ext cx="752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171450</xdr:colOff>
      <xdr:row>0</xdr:row>
      <xdr:rowOff>0</xdr:rowOff>
    </xdr:from>
    <xdr:to>
      <xdr:col>7</xdr:col>
      <xdr:colOff>847725</xdr:colOff>
      <xdr:row>0</xdr:row>
      <xdr:rowOff>447675</xdr:rowOff>
    </xdr:to>
    <xdr:pic>
      <xdr:nvPicPr>
        <xdr:cNvPr id="14415" name="Picture 1" descr="StatlogoSm1">
          <a:extLst>
            <a:ext uri="{FF2B5EF4-FFF2-40B4-BE49-F238E27FC236}">
              <a16:creationId xmlns:a16="http://schemas.microsoft.com/office/drawing/2014/main" id="{00000000-0008-0000-0D00-00004F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0"/>
          <a:ext cx="6762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65</xdr:col>
      <xdr:colOff>19050</xdr:colOff>
      <xdr:row>0</xdr:row>
      <xdr:rowOff>19050</xdr:rowOff>
    </xdr:from>
    <xdr:to>
      <xdr:col>67</xdr:col>
      <xdr:colOff>9525</xdr:colOff>
      <xdr:row>0</xdr:row>
      <xdr:rowOff>466725</xdr:rowOff>
    </xdr:to>
    <xdr:pic>
      <xdr:nvPicPr>
        <xdr:cNvPr id="2506" name="Picture 1" descr="StatlogoSm1">
          <a:extLst>
            <a:ext uri="{FF2B5EF4-FFF2-40B4-BE49-F238E27FC236}">
              <a16:creationId xmlns:a16="http://schemas.microsoft.com/office/drawing/2014/main" id="{00000000-0008-0000-0100-0000C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9050"/>
          <a:ext cx="7334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552450</xdr:colOff>
      <xdr:row>0</xdr:row>
      <xdr:rowOff>57150</xdr:rowOff>
    </xdr:from>
    <xdr:to>
      <xdr:col>13</xdr:col>
      <xdr:colOff>590550</xdr:colOff>
      <xdr:row>1</xdr:row>
      <xdr:rowOff>238125</xdr:rowOff>
    </xdr:to>
    <xdr:pic>
      <xdr:nvPicPr>
        <xdr:cNvPr id="3351" name="Picture 1" descr="StatlogoSm1">
          <a:extLst>
            <a:ext uri="{FF2B5EF4-FFF2-40B4-BE49-F238E27FC236}">
              <a16:creationId xmlns:a16="http://schemas.microsoft.com/office/drawing/2014/main" id="{00000000-0008-0000-0200-000017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3350" y="57150"/>
          <a:ext cx="7524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914400</xdr:colOff>
      <xdr:row>0</xdr:row>
      <xdr:rowOff>0</xdr:rowOff>
    </xdr:from>
    <xdr:to>
      <xdr:col>19</xdr:col>
      <xdr:colOff>9525</xdr:colOff>
      <xdr:row>0</xdr:row>
      <xdr:rowOff>447675</xdr:rowOff>
    </xdr:to>
    <xdr:pic>
      <xdr:nvPicPr>
        <xdr:cNvPr id="4175" name="Picture 1" descr="StatlogoSm1">
          <a:extLst>
            <a:ext uri="{FF2B5EF4-FFF2-40B4-BE49-F238E27FC236}">
              <a16:creationId xmlns:a16="http://schemas.microsoft.com/office/drawing/2014/main" id="{00000000-0008-0000-0300-00004F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3400" y="0"/>
          <a:ext cx="752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971550</xdr:colOff>
      <xdr:row>0</xdr:row>
      <xdr:rowOff>0</xdr:rowOff>
    </xdr:from>
    <xdr:to>
      <xdr:col>19</xdr:col>
      <xdr:colOff>19050</xdr:colOff>
      <xdr:row>0</xdr:row>
      <xdr:rowOff>438150</xdr:rowOff>
    </xdr:to>
    <xdr:pic>
      <xdr:nvPicPr>
        <xdr:cNvPr id="5199" name="Picture 1" descr="StatlogoSm1">
          <a:extLst>
            <a:ext uri="{FF2B5EF4-FFF2-40B4-BE49-F238E27FC236}">
              <a16:creationId xmlns:a16="http://schemas.microsoft.com/office/drawing/2014/main" id="{00000000-0008-0000-0400-00004F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0550" y="0"/>
          <a:ext cx="7048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295275</xdr:colOff>
      <xdr:row>0</xdr:row>
      <xdr:rowOff>0</xdr:rowOff>
    </xdr:from>
    <xdr:to>
      <xdr:col>21</xdr:col>
      <xdr:colOff>514350</xdr:colOff>
      <xdr:row>0</xdr:row>
      <xdr:rowOff>447675</xdr:rowOff>
    </xdr:to>
    <xdr:pic>
      <xdr:nvPicPr>
        <xdr:cNvPr id="6223" name="Picture 1" descr="StatlogoSm1">
          <a:extLst>
            <a:ext uri="{FF2B5EF4-FFF2-40B4-BE49-F238E27FC236}">
              <a16:creationId xmlns:a16="http://schemas.microsoft.com/office/drawing/2014/main" id="{00000000-0008-0000-0500-00004F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5300" y="0"/>
          <a:ext cx="752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9525</xdr:colOff>
      <xdr:row>0</xdr:row>
      <xdr:rowOff>0</xdr:rowOff>
    </xdr:from>
    <xdr:to>
      <xdr:col>10</xdr:col>
      <xdr:colOff>676275</xdr:colOff>
      <xdr:row>0</xdr:row>
      <xdr:rowOff>447675</xdr:rowOff>
    </xdr:to>
    <xdr:pic>
      <xdr:nvPicPr>
        <xdr:cNvPr id="7414" name="Picture 1" descr="StatlogoSm1">
          <a:extLst>
            <a:ext uri="{FF2B5EF4-FFF2-40B4-BE49-F238E27FC236}">
              <a16:creationId xmlns:a16="http://schemas.microsoft.com/office/drawing/2014/main" id="{00000000-0008-0000-0600-0000F6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0"/>
          <a:ext cx="666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400050</xdr:colOff>
      <xdr:row>0</xdr:row>
      <xdr:rowOff>0</xdr:rowOff>
    </xdr:from>
    <xdr:to>
      <xdr:col>6</xdr:col>
      <xdr:colOff>942975</xdr:colOff>
      <xdr:row>0</xdr:row>
      <xdr:rowOff>447675</xdr:rowOff>
    </xdr:to>
    <xdr:pic>
      <xdr:nvPicPr>
        <xdr:cNvPr id="8271" name="Picture 1" descr="StatlogoSm1">
          <a:extLst>
            <a:ext uri="{FF2B5EF4-FFF2-40B4-BE49-F238E27FC236}">
              <a16:creationId xmlns:a16="http://schemas.microsoft.com/office/drawing/2014/main" id="{00000000-0008-0000-0700-00004F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8175" y="0"/>
          <a:ext cx="5429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61</xdr:col>
      <xdr:colOff>133350</xdr:colOff>
      <xdr:row>0</xdr:row>
      <xdr:rowOff>0</xdr:rowOff>
    </xdr:from>
    <xdr:to>
      <xdr:col>64</xdr:col>
      <xdr:colOff>28575</xdr:colOff>
      <xdr:row>0</xdr:row>
      <xdr:rowOff>447675</xdr:rowOff>
    </xdr:to>
    <xdr:pic>
      <xdr:nvPicPr>
        <xdr:cNvPr id="9865" name="Picture 1" descr="StatlogoSm1">
          <a:extLst>
            <a:ext uri="{FF2B5EF4-FFF2-40B4-BE49-F238E27FC236}">
              <a16:creationId xmlns:a16="http://schemas.microsoft.com/office/drawing/2014/main" id="{00000000-0008-0000-0800-000089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8175" y="0"/>
          <a:ext cx="952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61</xdr:col>
      <xdr:colOff>180975</xdr:colOff>
      <xdr:row>3</xdr:row>
      <xdr:rowOff>314325</xdr:rowOff>
    </xdr:from>
    <xdr:to>
      <xdr:col>63</xdr:col>
      <xdr:colOff>28575</xdr:colOff>
      <xdr:row>4</xdr:row>
      <xdr:rowOff>19050</xdr:rowOff>
    </xdr:to>
    <xdr:sp macro="" textlink="">
      <xdr:nvSpPr>
        <xdr:cNvPr id="3" name="Text Box 6">
          <a:extLst>
            <a:ext uri="{FF2B5EF4-FFF2-40B4-BE49-F238E27FC236}">
              <a16:creationId xmlns:a16="http://schemas.microsoft.com/office/drawing/2014/main" id="{00000000-0008-0000-0800-000003000000}"/>
            </a:ext>
          </a:extLst>
        </xdr:cNvPr>
        <xdr:cNvSpPr txBox="1">
          <a:spLocks noChangeArrowheads="1"/>
        </xdr:cNvSpPr>
      </xdr:nvSpPr>
      <xdr:spPr bwMode="auto">
        <a:xfrm flipV="1">
          <a:off x="11468100" y="981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xdr:row>
      <xdr:rowOff>314325</xdr:rowOff>
    </xdr:from>
    <xdr:to>
      <xdr:col>63</xdr:col>
      <xdr:colOff>28575</xdr:colOff>
      <xdr:row>4</xdr:row>
      <xdr:rowOff>19050</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flipV="1">
          <a:off x="11468100" y="981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 name="Text Box 6">
          <a:extLst>
            <a:ext uri="{FF2B5EF4-FFF2-40B4-BE49-F238E27FC236}">
              <a16:creationId xmlns:a16="http://schemas.microsoft.com/office/drawing/2014/main" id="{00000000-0008-0000-0800-000005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 name="Text Box 6">
          <a:extLst>
            <a:ext uri="{FF2B5EF4-FFF2-40B4-BE49-F238E27FC236}">
              <a16:creationId xmlns:a16="http://schemas.microsoft.com/office/drawing/2014/main" id="{00000000-0008-0000-0800-000006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8" name="Text Box 6">
          <a:extLst>
            <a:ext uri="{FF2B5EF4-FFF2-40B4-BE49-F238E27FC236}">
              <a16:creationId xmlns:a16="http://schemas.microsoft.com/office/drawing/2014/main" id="{00000000-0008-0000-0800-000008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9" name="Text Box 6">
          <a:extLst>
            <a:ext uri="{FF2B5EF4-FFF2-40B4-BE49-F238E27FC236}">
              <a16:creationId xmlns:a16="http://schemas.microsoft.com/office/drawing/2014/main" id="{00000000-0008-0000-0800-000009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0" name="Text Box 6">
          <a:extLst>
            <a:ext uri="{FF2B5EF4-FFF2-40B4-BE49-F238E27FC236}">
              <a16:creationId xmlns:a16="http://schemas.microsoft.com/office/drawing/2014/main" id="{00000000-0008-0000-0800-00000A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1" name="Text Box 6">
          <a:extLst>
            <a:ext uri="{FF2B5EF4-FFF2-40B4-BE49-F238E27FC236}">
              <a16:creationId xmlns:a16="http://schemas.microsoft.com/office/drawing/2014/main" id="{00000000-0008-0000-0800-00000B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2" name="Text Box 6">
          <a:extLst>
            <a:ext uri="{FF2B5EF4-FFF2-40B4-BE49-F238E27FC236}">
              <a16:creationId xmlns:a16="http://schemas.microsoft.com/office/drawing/2014/main" id="{00000000-0008-0000-0800-00000C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3" name="Text Box 6">
          <a:extLst>
            <a:ext uri="{FF2B5EF4-FFF2-40B4-BE49-F238E27FC236}">
              <a16:creationId xmlns:a16="http://schemas.microsoft.com/office/drawing/2014/main" id="{00000000-0008-0000-0800-00000D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4" name="Text Box 6">
          <a:extLst>
            <a:ext uri="{FF2B5EF4-FFF2-40B4-BE49-F238E27FC236}">
              <a16:creationId xmlns:a16="http://schemas.microsoft.com/office/drawing/2014/main" id="{00000000-0008-0000-0800-00000E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5" name="Text Box 6">
          <a:extLst>
            <a:ext uri="{FF2B5EF4-FFF2-40B4-BE49-F238E27FC236}">
              <a16:creationId xmlns:a16="http://schemas.microsoft.com/office/drawing/2014/main" id="{00000000-0008-0000-0800-00000F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6" name="Text Box 6">
          <a:extLst>
            <a:ext uri="{FF2B5EF4-FFF2-40B4-BE49-F238E27FC236}">
              <a16:creationId xmlns:a16="http://schemas.microsoft.com/office/drawing/2014/main" id="{00000000-0008-0000-0800-000010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7" name="Text Box 6">
          <a:extLst>
            <a:ext uri="{FF2B5EF4-FFF2-40B4-BE49-F238E27FC236}">
              <a16:creationId xmlns:a16="http://schemas.microsoft.com/office/drawing/2014/main" id="{00000000-0008-0000-0800-000011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8" name="Text Box 6">
          <a:extLst>
            <a:ext uri="{FF2B5EF4-FFF2-40B4-BE49-F238E27FC236}">
              <a16:creationId xmlns:a16="http://schemas.microsoft.com/office/drawing/2014/main" id="{00000000-0008-0000-0800-000012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19" name="Text Box 6">
          <a:extLst>
            <a:ext uri="{FF2B5EF4-FFF2-40B4-BE49-F238E27FC236}">
              <a16:creationId xmlns:a16="http://schemas.microsoft.com/office/drawing/2014/main" id="{00000000-0008-0000-0800-000013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0" name="Text Box 6">
          <a:extLst>
            <a:ext uri="{FF2B5EF4-FFF2-40B4-BE49-F238E27FC236}">
              <a16:creationId xmlns:a16="http://schemas.microsoft.com/office/drawing/2014/main" id="{00000000-0008-0000-0800-000014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1" name="Text Box 6">
          <a:extLst>
            <a:ext uri="{FF2B5EF4-FFF2-40B4-BE49-F238E27FC236}">
              <a16:creationId xmlns:a16="http://schemas.microsoft.com/office/drawing/2014/main" id="{00000000-0008-0000-0800-000015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2" name="Text Box 6">
          <a:extLst>
            <a:ext uri="{FF2B5EF4-FFF2-40B4-BE49-F238E27FC236}">
              <a16:creationId xmlns:a16="http://schemas.microsoft.com/office/drawing/2014/main" id="{00000000-0008-0000-0800-000016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3" name="Text Box 6">
          <a:extLst>
            <a:ext uri="{FF2B5EF4-FFF2-40B4-BE49-F238E27FC236}">
              <a16:creationId xmlns:a16="http://schemas.microsoft.com/office/drawing/2014/main" id="{00000000-0008-0000-0800-000017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4" name="Text Box 6">
          <a:extLst>
            <a:ext uri="{FF2B5EF4-FFF2-40B4-BE49-F238E27FC236}">
              <a16:creationId xmlns:a16="http://schemas.microsoft.com/office/drawing/2014/main" id="{00000000-0008-0000-0800-000018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5" name="Text Box 6">
          <a:extLst>
            <a:ext uri="{FF2B5EF4-FFF2-40B4-BE49-F238E27FC236}">
              <a16:creationId xmlns:a16="http://schemas.microsoft.com/office/drawing/2014/main" id="{00000000-0008-0000-0800-000019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6" name="Text Box 6">
          <a:extLst>
            <a:ext uri="{FF2B5EF4-FFF2-40B4-BE49-F238E27FC236}">
              <a16:creationId xmlns:a16="http://schemas.microsoft.com/office/drawing/2014/main" id="{00000000-0008-0000-0800-00001A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7" name="Text Box 6">
          <a:extLst>
            <a:ext uri="{FF2B5EF4-FFF2-40B4-BE49-F238E27FC236}">
              <a16:creationId xmlns:a16="http://schemas.microsoft.com/office/drawing/2014/main" id="{00000000-0008-0000-0800-00001B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8" name="Text Box 6">
          <a:extLst>
            <a:ext uri="{FF2B5EF4-FFF2-40B4-BE49-F238E27FC236}">
              <a16:creationId xmlns:a16="http://schemas.microsoft.com/office/drawing/2014/main" id="{00000000-0008-0000-0800-00001C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29" name="Text Box 6">
          <a:extLst>
            <a:ext uri="{FF2B5EF4-FFF2-40B4-BE49-F238E27FC236}">
              <a16:creationId xmlns:a16="http://schemas.microsoft.com/office/drawing/2014/main" id="{00000000-0008-0000-0800-00001D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0" name="Text Box 6">
          <a:extLst>
            <a:ext uri="{FF2B5EF4-FFF2-40B4-BE49-F238E27FC236}">
              <a16:creationId xmlns:a16="http://schemas.microsoft.com/office/drawing/2014/main" id="{00000000-0008-0000-0800-00001E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1" name="Text Box 6">
          <a:extLst>
            <a:ext uri="{FF2B5EF4-FFF2-40B4-BE49-F238E27FC236}">
              <a16:creationId xmlns:a16="http://schemas.microsoft.com/office/drawing/2014/main" id="{00000000-0008-0000-0800-00001F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2" name="Text Box 6">
          <a:extLst>
            <a:ext uri="{FF2B5EF4-FFF2-40B4-BE49-F238E27FC236}">
              <a16:creationId xmlns:a16="http://schemas.microsoft.com/office/drawing/2014/main" id="{00000000-0008-0000-0800-000020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3" name="Text Box 6">
          <a:extLst>
            <a:ext uri="{FF2B5EF4-FFF2-40B4-BE49-F238E27FC236}">
              <a16:creationId xmlns:a16="http://schemas.microsoft.com/office/drawing/2014/main" id="{00000000-0008-0000-0800-000021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4" name="Text Box 6">
          <a:extLst>
            <a:ext uri="{FF2B5EF4-FFF2-40B4-BE49-F238E27FC236}">
              <a16:creationId xmlns:a16="http://schemas.microsoft.com/office/drawing/2014/main" id="{00000000-0008-0000-0800-000022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5" name="Text Box 6">
          <a:extLst>
            <a:ext uri="{FF2B5EF4-FFF2-40B4-BE49-F238E27FC236}">
              <a16:creationId xmlns:a16="http://schemas.microsoft.com/office/drawing/2014/main" id="{00000000-0008-0000-0800-000023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6" name="Text Box 6">
          <a:extLst>
            <a:ext uri="{FF2B5EF4-FFF2-40B4-BE49-F238E27FC236}">
              <a16:creationId xmlns:a16="http://schemas.microsoft.com/office/drawing/2014/main" id="{00000000-0008-0000-0800-000024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7" name="Text Box 6">
          <a:extLst>
            <a:ext uri="{FF2B5EF4-FFF2-40B4-BE49-F238E27FC236}">
              <a16:creationId xmlns:a16="http://schemas.microsoft.com/office/drawing/2014/main" id="{00000000-0008-0000-0800-000025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8" name="Text Box 6">
          <a:extLst>
            <a:ext uri="{FF2B5EF4-FFF2-40B4-BE49-F238E27FC236}">
              <a16:creationId xmlns:a16="http://schemas.microsoft.com/office/drawing/2014/main" id="{00000000-0008-0000-0800-000026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39" name="Text Box 6">
          <a:extLst>
            <a:ext uri="{FF2B5EF4-FFF2-40B4-BE49-F238E27FC236}">
              <a16:creationId xmlns:a16="http://schemas.microsoft.com/office/drawing/2014/main" id="{00000000-0008-0000-0800-000027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0" name="Text Box 6">
          <a:extLst>
            <a:ext uri="{FF2B5EF4-FFF2-40B4-BE49-F238E27FC236}">
              <a16:creationId xmlns:a16="http://schemas.microsoft.com/office/drawing/2014/main" id="{00000000-0008-0000-0800-000028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1" name="Text Box 6">
          <a:extLst>
            <a:ext uri="{FF2B5EF4-FFF2-40B4-BE49-F238E27FC236}">
              <a16:creationId xmlns:a16="http://schemas.microsoft.com/office/drawing/2014/main" id="{00000000-0008-0000-0800-000029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2" name="Text Box 6">
          <a:extLst>
            <a:ext uri="{FF2B5EF4-FFF2-40B4-BE49-F238E27FC236}">
              <a16:creationId xmlns:a16="http://schemas.microsoft.com/office/drawing/2014/main" id="{00000000-0008-0000-0800-00002A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3" name="Text Box 6">
          <a:extLst>
            <a:ext uri="{FF2B5EF4-FFF2-40B4-BE49-F238E27FC236}">
              <a16:creationId xmlns:a16="http://schemas.microsoft.com/office/drawing/2014/main" id="{00000000-0008-0000-0800-00002B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4" name="Text Box 6">
          <a:extLst>
            <a:ext uri="{FF2B5EF4-FFF2-40B4-BE49-F238E27FC236}">
              <a16:creationId xmlns:a16="http://schemas.microsoft.com/office/drawing/2014/main" id="{00000000-0008-0000-0800-00002C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5" name="Text Box 6">
          <a:extLst>
            <a:ext uri="{FF2B5EF4-FFF2-40B4-BE49-F238E27FC236}">
              <a16:creationId xmlns:a16="http://schemas.microsoft.com/office/drawing/2014/main" id="{00000000-0008-0000-0800-00002D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6" name="Text Box 6">
          <a:extLst>
            <a:ext uri="{FF2B5EF4-FFF2-40B4-BE49-F238E27FC236}">
              <a16:creationId xmlns:a16="http://schemas.microsoft.com/office/drawing/2014/main" id="{00000000-0008-0000-0800-00002E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7" name="Text Box 6">
          <a:extLst>
            <a:ext uri="{FF2B5EF4-FFF2-40B4-BE49-F238E27FC236}">
              <a16:creationId xmlns:a16="http://schemas.microsoft.com/office/drawing/2014/main" id="{00000000-0008-0000-0800-00002F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8" name="Text Box 6">
          <a:extLst>
            <a:ext uri="{FF2B5EF4-FFF2-40B4-BE49-F238E27FC236}">
              <a16:creationId xmlns:a16="http://schemas.microsoft.com/office/drawing/2014/main" id="{00000000-0008-0000-0800-000030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49" name="Text Box 6">
          <a:extLst>
            <a:ext uri="{FF2B5EF4-FFF2-40B4-BE49-F238E27FC236}">
              <a16:creationId xmlns:a16="http://schemas.microsoft.com/office/drawing/2014/main" id="{00000000-0008-0000-0800-000031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0" name="Text Box 6">
          <a:extLst>
            <a:ext uri="{FF2B5EF4-FFF2-40B4-BE49-F238E27FC236}">
              <a16:creationId xmlns:a16="http://schemas.microsoft.com/office/drawing/2014/main" id="{00000000-0008-0000-0800-000032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1" name="Text Box 6">
          <a:extLst>
            <a:ext uri="{FF2B5EF4-FFF2-40B4-BE49-F238E27FC236}">
              <a16:creationId xmlns:a16="http://schemas.microsoft.com/office/drawing/2014/main" id="{00000000-0008-0000-0800-000033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2" name="Text Box 6">
          <a:extLst>
            <a:ext uri="{FF2B5EF4-FFF2-40B4-BE49-F238E27FC236}">
              <a16:creationId xmlns:a16="http://schemas.microsoft.com/office/drawing/2014/main" id="{00000000-0008-0000-0800-000034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3" name="Text Box 6">
          <a:extLst>
            <a:ext uri="{FF2B5EF4-FFF2-40B4-BE49-F238E27FC236}">
              <a16:creationId xmlns:a16="http://schemas.microsoft.com/office/drawing/2014/main" id="{00000000-0008-0000-0800-000035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4" name="Text Box 6">
          <a:extLst>
            <a:ext uri="{FF2B5EF4-FFF2-40B4-BE49-F238E27FC236}">
              <a16:creationId xmlns:a16="http://schemas.microsoft.com/office/drawing/2014/main" id="{00000000-0008-0000-0800-000036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5" name="Text Box 6">
          <a:extLst>
            <a:ext uri="{FF2B5EF4-FFF2-40B4-BE49-F238E27FC236}">
              <a16:creationId xmlns:a16="http://schemas.microsoft.com/office/drawing/2014/main" id="{00000000-0008-0000-0800-000037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6" name="Text Box 6">
          <a:extLst>
            <a:ext uri="{FF2B5EF4-FFF2-40B4-BE49-F238E27FC236}">
              <a16:creationId xmlns:a16="http://schemas.microsoft.com/office/drawing/2014/main" id="{00000000-0008-0000-0800-000038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7" name="Text Box 6">
          <a:extLst>
            <a:ext uri="{FF2B5EF4-FFF2-40B4-BE49-F238E27FC236}">
              <a16:creationId xmlns:a16="http://schemas.microsoft.com/office/drawing/2014/main" id="{00000000-0008-0000-0800-000039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8" name="Text Box 6">
          <a:extLst>
            <a:ext uri="{FF2B5EF4-FFF2-40B4-BE49-F238E27FC236}">
              <a16:creationId xmlns:a16="http://schemas.microsoft.com/office/drawing/2014/main" id="{00000000-0008-0000-0800-00003A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59" name="Text Box 6">
          <a:extLst>
            <a:ext uri="{FF2B5EF4-FFF2-40B4-BE49-F238E27FC236}">
              <a16:creationId xmlns:a16="http://schemas.microsoft.com/office/drawing/2014/main" id="{00000000-0008-0000-0800-00003B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0" name="Text Box 6">
          <a:extLst>
            <a:ext uri="{FF2B5EF4-FFF2-40B4-BE49-F238E27FC236}">
              <a16:creationId xmlns:a16="http://schemas.microsoft.com/office/drawing/2014/main" id="{00000000-0008-0000-0800-00003C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1" name="Text Box 6">
          <a:extLst>
            <a:ext uri="{FF2B5EF4-FFF2-40B4-BE49-F238E27FC236}">
              <a16:creationId xmlns:a16="http://schemas.microsoft.com/office/drawing/2014/main" id="{00000000-0008-0000-0800-00003D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2" name="Text Box 6">
          <a:extLst>
            <a:ext uri="{FF2B5EF4-FFF2-40B4-BE49-F238E27FC236}">
              <a16:creationId xmlns:a16="http://schemas.microsoft.com/office/drawing/2014/main" id="{00000000-0008-0000-0800-00003E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3" name="Text Box 6">
          <a:extLst>
            <a:ext uri="{FF2B5EF4-FFF2-40B4-BE49-F238E27FC236}">
              <a16:creationId xmlns:a16="http://schemas.microsoft.com/office/drawing/2014/main" id="{00000000-0008-0000-0800-00003F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4" name="Text Box 6">
          <a:extLst>
            <a:ext uri="{FF2B5EF4-FFF2-40B4-BE49-F238E27FC236}">
              <a16:creationId xmlns:a16="http://schemas.microsoft.com/office/drawing/2014/main" id="{00000000-0008-0000-0800-000040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5" name="Text Box 6">
          <a:extLst>
            <a:ext uri="{FF2B5EF4-FFF2-40B4-BE49-F238E27FC236}">
              <a16:creationId xmlns:a16="http://schemas.microsoft.com/office/drawing/2014/main" id="{00000000-0008-0000-0800-000041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6" name="Text Box 6">
          <a:extLst>
            <a:ext uri="{FF2B5EF4-FFF2-40B4-BE49-F238E27FC236}">
              <a16:creationId xmlns:a16="http://schemas.microsoft.com/office/drawing/2014/main" id="{00000000-0008-0000-0800-000042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7" name="Text Box 6">
          <a:extLst>
            <a:ext uri="{FF2B5EF4-FFF2-40B4-BE49-F238E27FC236}">
              <a16:creationId xmlns:a16="http://schemas.microsoft.com/office/drawing/2014/main" id="{00000000-0008-0000-0800-000043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8" name="Text Box 6">
          <a:extLst>
            <a:ext uri="{FF2B5EF4-FFF2-40B4-BE49-F238E27FC236}">
              <a16:creationId xmlns:a16="http://schemas.microsoft.com/office/drawing/2014/main" id="{00000000-0008-0000-0800-000044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69" name="Text Box 6">
          <a:extLst>
            <a:ext uri="{FF2B5EF4-FFF2-40B4-BE49-F238E27FC236}">
              <a16:creationId xmlns:a16="http://schemas.microsoft.com/office/drawing/2014/main" id="{00000000-0008-0000-0800-000045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0" name="Text Box 6">
          <a:extLst>
            <a:ext uri="{FF2B5EF4-FFF2-40B4-BE49-F238E27FC236}">
              <a16:creationId xmlns:a16="http://schemas.microsoft.com/office/drawing/2014/main" id="{00000000-0008-0000-0800-000046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1" name="Text Box 6">
          <a:extLst>
            <a:ext uri="{FF2B5EF4-FFF2-40B4-BE49-F238E27FC236}">
              <a16:creationId xmlns:a16="http://schemas.microsoft.com/office/drawing/2014/main" id="{00000000-0008-0000-0800-000047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2" name="Text Box 6">
          <a:extLst>
            <a:ext uri="{FF2B5EF4-FFF2-40B4-BE49-F238E27FC236}">
              <a16:creationId xmlns:a16="http://schemas.microsoft.com/office/drawing/2014/main" id="{00000000-0008-0000-0800-000048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3" name="Text Box 6">
          <a:extLst>
            <a:ext uri="{FF2B5EF4-FFF2-40B4-BE49-F238E27FC236}">
              <a16:creationId xmlns:a16="http://schemas.microsoft.com/office/drawing/2014/main" id="{00000000-0008-0000-0800-000049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4" name="Text Box 6">
          <a:extLst>
            <a:ext uri="{FF2B5EF4-FFF2-40B4-BE49-F238E27FC236}">
              <a16:creationId xmlns:a16="http://schemas.microsoft.com/office/drawing/2014/main" id="{00000000-0008-0000-0800-00004A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5" name="Text Box 6">
          <a:extLst>
            <a:ext uri="{FF2B5EF4-FFF2-40B4-BE49-F238E27FC236}">
              <a16:creationId xmlns:a16="http://schemas.microsoft.com/office/drawing/2014/main" id="{00000000-0008-0000-0800-00004B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6" name="Text Box 6">
          <a:extLst>
            <a:ext uri="{FF2B5EF4-FFF2-40B4-BE49-F238E27FC236}">
              <a16:creationId xmlns:a16="http://schemas.microsoft.com/office/drawing/2014/main" id="{00000000-0008-0000-0800-00004C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7" name="Text Box 6">
          <a:extLst>
            <a:ext uri="{FF2B5EF4-FFF2-40B4-BE49-F238E27FC236}">
              <a16:creationId xmlns:a16="http://schemas.microsoft.com/office/drawing/2014/main" id="{00000000-0008-0000-0800-00004D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8" name="Text Box 6">
          <a:extLst>
            <a:ext uri="{FF2B5EF4-FFF2-40B4-BE49-F238E27FC236}">
              <a16:creationId xmlns:a16="http://schemas.microsoft.com/office/drawing/2014/main" id="{00000000-0008-0000-0800-00004E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79" name="Text Box 6">
          <a:extLst>
            <a:ext uri="{FF2B5EF4-FFF2-40B4-BE49-F238E27FC236}">
              <a16:creationId xmlns:a16="http://schemas.microsoft.com/office/drawing/2014/main" id="{00000000-0008-0000-0800-00004F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80" name="Text Box 6">
          <a:extLst>
            <a:ext uri="{FF2B5EF4-FFF2-40B4-BE49-F238E27FC236}">
              <a16:creationId xmlns:a16="http://schemas.microsoft.com/office/drawing/2014/main" id="{00000000-0008-0000-0800-000050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81" name="Text Box 6">
          <a:extLst>
            <a:ext uri="{FF2B5EF4-FFF2-40B4-BE49-F238E27FC236}">
              <a16:creationId xmlns:a16="http://schemas.microsoft.com/office/drawing/2014/main" id="{00000000-0008-0000-0800-000051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xdr:row>
      <xdr:rowOff>314325</xdr:rowOff>
    </xdr:from>
    <xdr:to>
      <xdr:col>63</xdr:col>
      <xdr:colOff>28575</xdr:colOff>
      <xdr:row>5</xdr:row>
      <xdr:rowOff>19050</xdr:rowOff>
    </xdr:to>
    <xdr:sp macro="" textlink="">
      <xdr:nvSpPr>
        <xdr:cNvPr id="82" name="Text Box 6">
          <a:extLst>
            <a:ext uri="{FF2B5EF4-FFF2-40B4-BE49-F238E27FC236}">
              <a16:creationId xmlns:a16="http://schemas.microsoft.com/office/drawing/2014/main" id="{00000000-0008-0000-0800-000052000000}"/>
            </a:ext>
          </a:extLst>
        </xdr:cNvPr>
        <xdr:cNvSpPr txBox="1">
          <a:spLocks noChangeArrowheads="1"/>
        </xdr:cNvSpPr>
      </xdr:nvSpPr>
      <xdr:spPr bwMode="auto">
        <a:xfrm flipV="1">
          <a:off x="11468100" y="1219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3" name="Text Box 6">
          <a:extLst>
            <a:ext uri="{FF2B5EF4-FFF2-40B4-BE49-F238E27FC236}">
              <a16:creationId xmlns:a16="http://schemas.microsoft.com/office/drawing/2014/main" id="{00000000-0008-0000-0800-000053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4" name="Text Box 6">
          <a:extLst>
            <a:ext uri="{FF2B5EF4-FFF2-40B4-BE49-F238E27FC236}">
              <a16:creationId xmlns:a16="http://schemas.microsoft.com/office/drawing/2014/main" id="{00000000-0008-0000-0800-000054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5" name="Text Box 6">
          <a:extLst>
            <a:ext uri="{FF2B5EF4-FFF2-40B4-BE49-F238E27FC236}">
              <a16:creationId xmlns:a16="http://schemas.microsoft.com/office/drawing/2014/main" id="{00000000-0008-0000-0800-000055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6" name="Text Box 6">
          <a:extLst>
            <a:ext uri="{FF2B5EF4-FFF2-40B4-BE49-F238E27FC236}">
              <a16:creationId xmlns:a16="http://schemas.microsoft.com/office/drawing/2014/main" id="{00000000-0008-0000-0800-000056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7" name="Text Box 6">
          <a:extLst>
            <a:ext uri="{FF2B5EF4-FFF2-40B4-BE49-F238E27FC236}">
              <a16:creationId xmlns:a16="http://schemas.microsoft.com/office/drawing/2014/main" id="{00000000-0008-0000-0800-000057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8" name="Text Box 6">
          <a:extLst>
            <a:ext uri="{FF2B5EF4-FFF2-40B4-BE49-F238E27FC236}">
              <a16:creationId xmlns:a16="http://schemas.microsoft.com/office/drawing/2014/main" id="{00000000-0008-0000-0800-000058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89" name="Text Box 6">
          <a:extLst>
            <a:ext uri="{FF2B5EF4-FFF2-40B4-BE49-F238E27FC236}">
              <a16:creationId xmlns:a16="http://schemas.microsoft.com/office/drawing/2014/main" id="{00000000-0008-0000-0800-000059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0" name="Text Box 6">
          <a:extLst>
            <a:ext uri="{FF2B5EF4-FFF2-40B4-BE49-F238E27FC236}">
              <a16:creationId xmlns:a16="http://schemas.microsoft.com/office/drawing/2014/main" id="{00000000-0008-0000-0800-00005A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1" name="Text Box 6">
          <a:extLst>
            <a:ext uri="{FF2B5EF4-FFF2-40B4-BE49-F238E27FC236}">
              <a16:creationId xmlns:a16="http://schemas.microsoft.com/office/drawing/2014/main" id="{00000000-0008-0000-0800-00005B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2" name="Text Box 6">
          <a:extLst>
            <a:ext uri="{FF2B5EF4-FFF2-40B4-BE49-F238E27FC236}">
              <a16:creationId xmlns:a16="http://schemas.microsoft.com/office/drawing/2014/main" id="{00000000-0008-0000-0800-00005C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3" name="Text Box 6">
          <a:extLst>
            <a:ext uri="{FF2B5EF4-FFF2-40B4-BE49-F238E27FC236}">
              <a16:creationId xmlns:a16="http://schemas.microsoft.com/office/drawing/2014/main" id="{00000000-0008-0000-0800-00005D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4" name="Text Box 6">
          <a:extLst>
            <a:ext uri="{FF2B5EF4-FFF2-40B4-BE49-F238E27FC236}">
              <a16:creationId xmlns:a16="http://schemas.microsoft.com/office/drawing/2014/main" id="{00000000-0008-0000-0800-00005E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5" name="Text Box 6">
          <a:extLst>
            <a:ext uri="{FF2B5EF4-FFF2-40B4-BE49-F238E27FC236}">
              <a16:creationId xmlns:a16="http://schemas.microsoft.com/office/drawing/2014/main" id="{00000000-0008-0000-0800-00005F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6" name="Text Box 6">
          <a:extLst>
            <a:ext uri="{FF2B5EF4-FFF2-40B4-BE49-F238E27FC236}">
              <a16:creationId xmlns:a16="http://schemas.microsoft.com/office/drawing/2014/main" id="{00000000-0008-0000-0800-000060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7" name="Text Box 6">
          <a:extLst>
            <a:ext uri="{FF2B5EF4-FFF2-40B4-BE49-F238E27FC236}">
              <a16:creationId xmlns:a16="http://schemas.microsoft.com/office/drawing/2014/main" id="{00000000-0008-0000-0800-000061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8" name="Text Box 6">
          <a:extLst>
            <a:ext uri="{FF2B5EF4-FFF2-40B4-BE49-F238E27FC236}">
              <a16:creationId xmlns:a16="http://schemas.microsoft.com/office/drawing/2014/main" id="{00000000-0008-0000-0800-000062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99" name="Text Box 6">
          <a:extLst>
            <a:ext uri="{FF2B5EF4-FFF2-40B4-BE49-F238E27FC236}">
              <a16:creationId xmlns:a16="http://schemas.microsoft.com/office/drawing/2014/main" id="{00000000-0008-0000-0800-000063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0" name="Text Box 6">
          <a:extLst>
            <a:ext uri="{FF2B5EF4-FFF2-40B4-BE49-F238E27FC236}">
              <a16:creationId xmlns:a16="http://schemas.microsoft.com/office/drawing/2014/main" id="{00000000-0008-0000-0800-000064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1" name="Text Box 6">
          <a:extLst>
            <a:ext uri="{FF2B5EF4-FFF2-40B4-BE49-F238E27FC236}">
              <a16:creationId xmlns:a16="http://schemas.microsoft.com/office/drawing/2014/main" id="{00000000-0008-0000-0800-000065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2" name="Text Box 6">
          <a:extLst>
            <a:ext uri="{FF2B5EF4-FFF2-40B4-BE49-F238E27FC236}">
              <a16:creationId xmlns:a16="http://schemas.microsoft.com/office/drawing/2014/main" id="{00000000-0008-0000-0800-000066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3" name="Text Box 6">
          <a:extLst>
            <a:ext uri="{FF2B5EF4-FFF2-40B4-BE49-F238E27FC236}">
              <a16:creationId xmlns:a16="http://schemas.microsoft.com/office/drawing/2014/main" id="{00000000-0008-0000-0800-000067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4" name="Text Box 6">
          <a:extLst>
            <a:ext uri="{FF2B5EF4-FFF2-40B4-BE49-F238E27FC236}">
              <a16:creationId xmlns:a16="http://schemas.microsoft.com/office/drawing/2014/main" id="{00000000-0008-0000-0800-000068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5" name="Text Box 6">
          <a:extLst>
            <a:ext uri="{FF2B5EF4-FFF2-40B4-BE49-F238E27FC236}">
              <a16:creationId xmlns:a16="http://schemas.microsoft.com/office/drawing/2014/main" id="{00000000-0008-0000-0800-000069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6" name="Text Box 6">
          <a:extLst>
            <a:ext uri="{FF2B5EF4-FFF2-40B4-BE49-F238E27FC236}">
              <a16:creationId xmlns:a16="http://schemas.microsoft.com/office/drawing/2014/main" id="{00000000-0008-0000-0800-00006A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7" name="Text Box 6">
          <a:extLst>
            <a:ext uri="{FF2B5EF4-FFF2-40B4-BE49-F238E27FC236}">
              <a16:creationId xmlns:a16="http://schemas.microsoft.com/office/drawing/2014/main" id="{00000000-0008-0000-0800-00006B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8" name="Text Box 6">
          <a:extLst>
            <a:ext uri="{FF2B5EF4-FFF2-40B4-BE49-F238E27FC236}">
              <a16:creationId xmlns:a16="http://schemas.microsoft.com/office/drawing/2014/main" id="{00000000-0008-0000-0800-00006C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09" name="Text Box 6">
          <a:extLst>
            <a:ext uri="{FF2B5EF4-FFF2-40B4-BE49-F238E27FC236}">
              <a16:creationId xmlns:a16="http://schemas.microsoft.com/office/drawing/2014/main" id="{00000000-0008-0000-0800-00006D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0" name="Text Box 6">
          <a:extLst>
            <a:ext uri="{FF2B5EF4-FFF2-40B4-BE49-F238E27FC236}">
              <a16:creationId xmlns:a16="http://schemas.microsoft.com/office/drawing/2014/main" id="{00000000-0008-0000-0800-00006E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1" name="Text Box 6">
          <a:extLst>
            <a:ext uri="{FF2B5EF4-FFF2-40B4-BE49-F238E27FC236}">
              <a16:creationId xmlns:a16="http://schemas.microsoft.com/office/drawing/2014/main" id="{00000000-0008-0000-0800-00006F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2" name="Text Box 6">
          <a:extLst>
            <a:ext uri="{FF2B5EF4-FFF2-40B4-BE49-F238E27FC236}">
              <a16:creationId xmlns:a16="http://schemas.microsoft.com/office/drawing/2014/main" id="{00000000-0008-0000-0800-000070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3" name="Text Box 6">
          <a:extLst>
            <a:ext uri="{FF2B5EF4-FFF2-40B4-BE49-F238E27FC236}">
              <a16:creationId xmlns:a16="http://schemas.microsoft.com/office/drawing/2014/main" id="{00000000-0008-0000-0800-000071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4" name="Text Box 6">
          <a:extLst>
            <a:ext uri="{FF2B5EF4-FFF2-40B4-BE49-F238E27FC236}">
              <a16:creationId xmlns:a16="http://schemas.microsoft.com/office/drawing/2014/main" id="{00000000-0008-0000-0800-000072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5" name="Text Box 6">
          <a:extLst>
            <a:ext uri="{FF2B5EF4-FFF2-40B4-BE49-F238E27FC236}">
              <a16:creationId xmlns:a16="http://schemas.microsoft.com/office/drawing/2014/main" id="{00000000-0008-0000-0800-000073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6" name="Text Box 6">
          <a:extLst>
            <a:ext uri="{FF2B5EF4-FFF2-40B4-BE49-F238E27FC236}">
              <a16:creationId xmlns:a16="http://schemas.microsoft.com/office/drawing/2014/main" id="{00000000-0008-0000-0800-000074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7" name="Text Box 6">
          <a:extLst>
            <a:ext uri="{FF2B5EF4-FFF2-40B4-BE49-F238E27FC236}">
              <a16:creationId xmlns:a16="http://schemas.microsoft.com/office/drawing/2014/main" id="{00000000-0008-0000-0800-000075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8" name="Text Box 6">
          <a:extLst>
            <a:ext uri="{FF2B5EF4-FFF2-40B4-BE49-F238E27FC236}">
              <a16:creationId xmlns:a16="http://schemas.microsoft.com/office/drawing/2014/main" id="{00000000-0008-0000-0800-000076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19" name="Text Box 6">
          <a:extLst>
            <a:ext uri="{FF2B5EF4-FFF2-40B4-BE49-F238E27FC236}">
              <a16:creationId xmlns:a16="http://schemas.microsoft.com/office/drawing/2014/main" id="{00000000-0008-0000-0800-000077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0" name="Text Box 6">
          <a:extLst>
            <a:ext uri="{FF2B5EF4-FFF2-40B4-BE49-F238E27FC236}">
              <a16:creationId xmlns:a16="http://schemas.microsoft.com/office/drawing/2014/main" id="{00000000-0008-0000-0800-000078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1" name="Text Box 6">
          <a:extLst>
            <a:ext uri="{FF2B5EF4-FFF2-40B4-BE49-F238E27FC236}">
              <a16:creationId xmlns:a16="http://schemas.microsoft.com/office/drawing/2014/main" id="{00000000-0008-0000-0800-000079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2" name="Text Box 6">
          <a:extLst>
            <a:ext uri="{FF2B5EF4-FFF2-40B4-BE49-F238E27FC236}">
              <a16:creationId xmlns:a16="http://schemas.microsoft.com/office/drawing/2014/main" id="{00000000-0008-0000-0800-00007A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3" name="Text Box 6">
          <a:extLst>
            <a:ext uri="{FF2B5EF4-FFF2-40B4-BE49-F238E27FC236}">
              <a16:creationId xmlns:a16="http://schemas.microsoft.com/office/drawing/2014/main" id="{00000000-0008-0000-0800-00007B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4" name="Text Box 6">
          <a:extLst>
            <a:ext uri="{FF2B5EF4-FFF2-40B4-BE49-F238E27FC236}">
              <a16:creationId xmlns:a16="http://schemas.microsoft.com/office/drawing/2014/main" id="{00000000-0008-0000-0800-00007C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5" name="Text Box 6">
          <a:extLst>
            <a:ext uri="{FF2B5EF4-FFF2-40B4-BE49-F238E27FC236}">
              <a16:creationId xmlns:a16="http://schemas.microsoft.com/office/drawing/2014/main" id="{00000000-0008-0000-0800-00007D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6" name="Text Box 6">
          <a:extLst>
            <a:ext uri="{FF2B5EF4-FFF2-40B4-BE49-F238E27FC236}">
              <a16:creationId xmlns:a16="http://schemas.microsoft.com/office/drawing/2014/main" id="{00000000-0008-0000-0800-00007E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7" name="Text Box 6">
          <a:extLst>
            <a:ext uri="{FF2B5EF4-FFF2-40B4-BE49-F238E27FC236}">
              <a16:creationId xmlns:a16="http://schemas.microsoft.com/office/drawing/2014/main" id="{00000000-0008-0000-0800-00007F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8" name="Text Box 6">
          <a:extLst>
            <a:ext uri="{FF2B5EF4-FFF2-40B4-BE49-F238E27FC236}">
              <a16:creationId xmlns:a16="http://schemas.microsoft.com/office/drawing/2014/main" id="{00000000-0008-0000-0800-000080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29" name="Text Box 6">
          <a:extLst>
            <a:ext uri="{FF2B5EF4-FFF2-40B4-BE49-F238E27FC236}">
              <a16:creationId xmlns:a16="http://schemas.microsoft.com/office/drawing/2014/main" id="{00000000-0008-0000-0800-000081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0" name="Text Box 6">
          <a:extLst>
            <a:ext uri="{FF2B5EF4-FFF2-40B4-BE49-F238E27FC236}">
              <a16:creationId xmlns:a16="http://schemas.microsoft.com/office/drawing/2014/main" id="{00000000-0008-0000-0800-000082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1" name="Text Box 6">
          <a:extLst>
            <a:ext uri="{FF2B5EF4-FFF2-40B4-BE49-F238E27FC236}">
              <a16:creationId xmlns:a16="http://schemas.microsoft.com/office/drawing/2014/main" id="{00000000-0008-0000-0800-000083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2" name="Text Box 6">
          <a:extLst>
            <a:ext uri="{FF2B5EF4-FFF2-40B4-BE49-F238E27FC236}">
              <a16:creationId xmlns:a16="http://schemas.microsoft.com/office/drawing/2014/main" id="{00000000-0008-0000-0800-000084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3" name="Text Box 6">
          <a:extLst>
            <a:ext uri="{FF2B5EF4-FFF2-40B4-BE49-F238E27FC236}">
              <a16:creationId xmlns:a16="http://schemas.microsoft.com/office/drawing/2014/main" id="{00000000-0008-0000-0800-000085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4" name="Text Box 6">
          <a:extLst>
            <a:ext uri="{FF2B5EF4-FFF2-40B4-BE49-F238E27FC236}">
              <a16:creationId xmlns:a16="http://schemas.microsoft.com/office/drawing/2014/main" id="{00000000-0008-0000-0800-000086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5" name="Text Box 6">
          <a:extLst>
            <a:ext uri="{FF2B5EF4-FFF2-40B4-BE49-F238E27FC236}">
              <a16:creationId xmlns:a16="http://schemas.microsoft.com/office/drawing/2014/main" id="{00000000-0008-0000-0800-000087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6" name="Text Box 6">
          <a:extLst>
            <a:ext uri="{FF2B5EF4-FFF2-40B4-BE49-F238E27FC236}">
              <a16:creationId xmlns:a16="http://schemas.microsoft.com/office/drawing/2014/main" id="{00000000-0008-0000-0800-000088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7" name="Text Box 6">
          <a:extLst>
            <a:ext uri="{FF2B5EF4-FFF2-40B4-BE49-F238E27FC236}">
              <a16:creationId xmlns:a16="http://schemas.microsoft.com/office/drawing/2014/main" id="{00000000-0008-0000-0800-000089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8" name="Text Box 6">
          <a:extLst>
            <a:ext uri="{FF2B5EF4-FFF2-40B4-BE49-F238E27FC236}">
              <a16:creationId xmlns:a16="http://schemas.microsoft.com/office/drawing/2014/main" id="{00000000-0008-0000-0800-00008A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39" name="Text Box 6">
          <a:extLst>
            <a:ext uri="{FF2B5EF4-FFF2-40B4-BE49-F238E27FC236}">
              <a16:creationId xmlns:a16="http://schemas.microsoft.com/office/drawing/2014/main" id="{00000000-0008-0000-0800-00008B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0" name="Text Box 6">
          <a:extLst>
            <a:ext uri="{FF2B5EF4-FFF2-40B4-BE49-F238E27FC236}">
              <a16:creationId xmlns:a16="http://schemas.microsoft.com/office/drawing/2014/main" id="{00000000-0008-0000-0800-00008C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1" name="Text Box 6">
          <a:extLst>
            <a:ext uri="{FF2B5EF4-FFF2-40B4-BE49-F238E27FC236}">
              <a16:creationId xmlns:a16="http://schemas.microsoft.com/office/drawing/2014/main" id="{00000000-0008-0000-0800-00008D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2" name="Text Box 6">
          <a:extLst>
            <a:ext uri="{FF2B5EF4-FFF2-40B4-BE49-F238E27FC236}">
              <a16:creationId xmlns:a16="http://schemas.microsoft.com/office/drawing/2014/main" id="{00000000-0008-0000-0800-00008E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3" name="Text Box 6">
          <a:extLst>
            <a:ext uri="{FF2B5EF4-FFF2-40B4-BE49-F238E27FC236}">
              <a16:creationId xmlns:a16="http://schemas.microsoft.com/office/drawing/2014/main" id="{00000000-0008-0000-0800-00008F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4" name="Text Box 6">
          <a:extLst>
            <a:ext uri="{FF2B5EF4-FFF2-40B4-BE49-F238E27FC236}">
              <a16:creationId xmlns:a16="http://schemas.microsoft.com/office/drawing/2014/main" id="{00000000-0008-0000-0800-000090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5" name="Text Box 6">
          <a:extLst>
            <a:ext uri="{FF2B5EF4-FFF2-40B4-BE49-F238E27FC236}">
              <a16:creationId xmlns:a16="http://schemas.microsoft.com/office/drawing/2014/main" id="{00000000-0008-0000-0800-000091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6" name="Text Box 6">
          <a:extLst>
            <a:ext uri="{FF2B5EF4-FFF2-40B4-BE49-F238E27FC236}">
              <a16:creationId xmlns:a16="http://schemas.microsoft.com/office/drawing/2014/main" id="{00000000-0008-0000-0800-000092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7" name="Text Box 6">
          <a:extLst>
            <a:ext uri="{FF2B5EF4-FFF2-40B4-BE49-F238E27FC236}">
              <a16:creationId xmlns:a16="http://schemas.microsoft.com/office/drawing/2014/main" id="{00000000-0008-0000-0800-000093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8" name="Text Box 6">
          <a:extLst>
            <a:ext uri="{FF2B5EF4-FFF2-40B4-BE49-F238E27FC236}">
              <a16:creationId xmlns:a16="http://schemas.microsoft.com/office/drawing/2014/main" id="{00000000-0008-0000-0800-000094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49" name="Text Box 6">
          <a:extLst>
            <a:ext uri="{FF2B5EF4-FFF2-40B4-BE49-F238E27FC236}">
              <a16:creationId xmlns:a16="http://schemas.microsoft.com/office/drawing/2014/main" id="{00000000-0008-0000-0800-000095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0" name="Text Box 6">
          <a:extLst>
            <a:ext uri="{FF2B5EF4-FFF2-40B4-BE49-F238E27FC236}">
              <a16:creationId xmlns:a16="http://schemas.microsoft.com/office/drawing/2014/main" id="{00000000-0008-0000-0800-000096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1" name="Text Box 6">
          <a:extLst>
            <a:ext uri="{FF2B5EF4-FFF2-40B4-BE49-F238E27FC236}">
              <a16:creationId xmlns:a16="http://schemas.microsoft.com/office/drawing/2014/main" id="{00000000-0008-0000-0800-000097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2" name="Text Box 6">
          <a:extLst>
            <a:ext uri="{FF2B5EF4-FFF2-40B4-BE49-F238E27FC236}">
              <a16:creationId xmlns:a16="http://schemas.microsoft.com/office/drawing/2014/main" id="{00000000-0008-0000-0800-000098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3" name="Text Box 6">
          <a:extLst>
            <a:ext uri="{FF2B5EF4-FFF2-40B4-BE49-F238E27FC236}">
              <a16:creationId xmlns:a16="http://schemas.microsoft.com/office/drawing/2014/main" id="{00000000-0008-0000-0800-000099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4" name="Text Box 6">
          <a:extLst>
            <a:ext uri="{FF2B5EF4-FFF2-40B4-BE49-F238E27FC236}">
              <a16:creationId xmlns:a16="http://schemas.microsoft.com/office/drawing/2014/main" id="{00000000-0008-0000-0800-00009A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5" name="Text Box 6">
          <a:extLst>
            <a:ext uri="{FF2B5EF4-FFF2-40B4-BE49-F238E27FC236}">
              <a16:creationId xmlns:a16="http://schemas.microsoft.com/office/drawing/2014/main" id="{00000000-0008-0000-0800-00009B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6" name="Text Box 6">
          <a:extLst>
            <a:ext uri="{FF2B5EF4-FFF2-40B4-BE49-F238E27FC236}">
              <a16:creationId xmlns:a16="http://schemas.microsoft.com/office/drawing/2014/main" id="{00000000-0008-0000-0800-00009C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7" name="Text Box 6">
          <a:extLst>
            <a:ext uri="{FF2B5EF4-FFF2-40B4-BE49-F238E27FC236}">
              <a16:creationId xmlns:a16="http://schemas.microsoft.com/office/drawing/2014/main" id="{00000000-0008-0000-0800-00009D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8" name="Text Box 6">
          <a:extLst>
            <a:ext uri="{FF2B5EF4-FFF2-40B4-BE49-F238E27FC236}">
              <a16:creationId xmlns:a16="http://schemas.microsoft.com/office/drawing/2014/main" id="{00000000-0008-0000-0800-00009E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59" name="Text Box 6">
          <a:extLst>
            <a:ext uri="{FF2B5EF4-FFF2-40B4-BE49-F238E27FC236}">
              <a16:creationId xmlns:a16="http://schemas.microsoft.com/office/drawing/2014/main" id="{00000000-0008-0000-0800-00009F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60" name="Text Box 6">
          <a:extLst>
            <a:ext uri="{FF2B5EF4-FFF2-40B4-BE49-F238E27FC236}">
              <a16:creationId xmlns:a16="http://schemas.microsoft.com/office/drawing/2014/main" id="{00000000-0008-0000-0800-0000A0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61" name="Text Box 6">
          <a:extLst>
            <a:ext uri="{FF2B5EF4-FFF2-40B4-BE49-F238E27FC236}">
              <a16:creationId xmlns:a16="http://schemas.microsoft.com/office/drawing/2014/main" id="{00000000-0008-0000-0800-0000A1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5</xdr:row>
      <xdr:rowOff>314325</xdr:rowOff>
    </xdr:from>
    <xdr:to>
      <xdr:col>63</xdr:col>
      <xdr:colOff>28575</xdr:colOff>
      <xdr:row>6</xdr:row>
      <xdr:rowOff>19050</xdr:rowOff>
    </xdr:to>
    <xdr:sp macro="" textlink="">
      <xdr:nvSpPr>
        <xdr:cNvPr id="162" name="Text Box 6">
          <a:extLst>
            <a:ext uri="{FF2B5EF4-FFF2-40B4-BE49-F238E27FC236}">
              <a16:creationId xmlns:a16="http://schemas.microsoft.com/office/drawing/2014/main" id="{00000000-0008-0000-0800-0000A2000000}"/>
            </a:ext>
          </a:extLst>
        </xdr:cNvPr>
        <xdr:cNvSpPr txBox="1">
          <a:spLocks noChangeArrowheads="1"/>
        </xdr:cNvSpPr>
      </xdr:nvSpPr>
      <xdr:spPr bwMode="auto">
        <a:xfrm flipV="1">
          <a:off x="11468100" y="1400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3" name="Text Box 6">
          <a:extLst>
            <a:ext uri="{FF2B5EF4-FFF2-40B4-BE49-F238E27FC236}">
              <a16:creationId xmlns:a16="http://schemas.microsoft.com/office/drawing/2014/main" id="{00000000-0008-0000-0800-0000A3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4" name="Text Box 6">
          <a:extLst>
            <a:ext uri="{FF2B5EF4-FFF2-40B4-BE49-F238E27FC236}">
              <a16:creationId xmlns:a16="http://schemas.microsoft.com/office/drawing/2014/main" id="{00000000-0008-0000-0800-0000A4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5" name="Text Box 6">
          <a:extLst>
            <a:ext uri="{FF2B5EF4-FFF2-40B4-BE49-F238E27FC236}">
              <a16:creationId xmlns:a16="http://schemas.microsoft.com/office/drawing/2014/main" id="{00000000-0008-0000-0800-0000A5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6" name="Text Box 6">
          <a:extLst>
            <a:ext uri="{FF2B5EF4-FFF2-40B4-BE49-F238E27FC236}">
              <a16:creationId xmlns:a16="http://schemas.microsoft.com/office/drawing/2014/main" id="{00000000-0008-0000-0800-0000A6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7" name="Text Box 6">
          <a:extLst>
            <a:ext uri="{FF2B5EF4-FFF2-40B4-BE49-F238E27FC236}">
              <a16:creationId xmlns:a16="http://schemas.microsoft.com/office/drawing/2014/main" id="{00000000-0008-0000-0800-0000A7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8" name="Text Box 6">
          <a:extLst>
            <a:ext uri="{FF2B5EF4-FFF2-40B4-BE49-F238E27FC236}">
              <a16:creationId xmlns:a16="http://schemas.microsoft.com/office/drawing/2014/main" id="{00000000-0008-0000-0800-0000A8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69" name="Text Box 6">
          <a:extLst>
            <a:ext uri="{FF2B5EF4-FFF2-40B4-BE49-F238E27FC236}">
              <a16:creationId xmlns:a16="http://schemas.microsoft.com/office/drawing/2014/main" id="{00000000-0008-0000-0800-0000A9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0" name="Text Box 6">
          <a:extLst>
            <a:ext uri="{FF2B5EF4-FFF2-40B4-BE49-F238E27FC236}">
              <a16:creationId xmlns:a16="http://schemas.microsoft.com/office/drawing/2014/main" id="{00000000-0008-0000-0800-0000AA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1" name="Text Box 6">
          <a:extLst>
            <a:ext uri="{FF2B5EF4-FFF2-40B4-BE49-F238E27FC236}">
              <a16:creationId xmlns:a16="http://schemas.microsoft.com/office/drawing/2014/main" id="{00000000-0008-0000-0800-0000AB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2" name="Text Box 6">
          <a:extLst>
            <a:ext uri="{FF2B5EF4-FFF2-40B4-BE49-F238E27FC236}">
              <a16:creationId xmlns:a16="http://schemas.microsoft.com/office/drawing/2014/main" id="{00000000-0008-0000-0800-0000AC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3" name="Text Box 6">
          <a:extLst>
            <a:ext uri="{FF2B5EF4-FFF2-40B4-BE49-F238E27FC236}">
              <a16:creationId xmlns:a16="http://schemas.microsoft.com/office/drawing/2014/main" id="{00000000-0008-0000-0800-0000AD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4" name="Text Box 6">
          <a:extLst>
            <a:ext uri="{FF2B5EF4-FFF2-40B4-BE49-F238E27FC236}">
              <a16:creationId xmlns:a16="http://schemas.microsoft.com/office/drawing/2014/main" id="{00000000-0008-0000-0800-0000AE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5" name="Text Box 6">
          <a:extLst>
            <a:ext uri="{FF2B5EF4-FFF2-40B4-BE49-F238E27FC236}">
              <a16:creationId xmlns:a16="http://schemas.microsoft.com/office/drawing/2014/main" id="{00000000-0008-0000-0800-0000AF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6" name="Text Box 6">
          <a:extLst>
            <a:ext uri="{FF2B5EF4-FFF2-40B4-BE49-F238E27FC236}">
              <a16:creationId xmlns:a16="http://schemas.microsoft.com/office/drawing/2014/main" id="{00000000-0008-0000-0800-0000B0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7" name="Text Box 6">
          <a:extLst>
            <a:ext uri="{FF2B5EF4-FFF2-40B4-BE49-F238E27FC236}">
              <a16:creationId xmlns:a16="http://schemas.microsoft.com/office/drawing/2014/main" id="{00000000-0008-0000-0800-0000B1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8" name="Text Box 6">
          <a:extLst>
            <a:ext uri="{FF2B5EF4-FFF2-40B4-BE49-F238E27FC236}">
              <a16:creationId xmlns:a16="http://schemas.microsoft.com/office/drawing/2014/main" id="{00000000-0008-0000-0800-0000B2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79" name="Text Box 6">
          <a:extLst>
            <a:ext uri="{FF2B5EF4-FFF2-40B4-BE49-F238E27FC236}">
              <a16:creationId xmlns:a16="http://schemas.microsoft.com/office/drawing/2014/main" id="{00000000-0008-0000-0800-0000B3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0" name="Text Box 6">
          <a:extLst>
            <a:ext uri="{FF2B5EF4-FFF2-40B4-BE49-F238E27FC236}">
              <a16:creationId xmlns:a16="http://schemas.microsoft.com/office/drawing/2014/main" id="{00000000-0008-0000-0800-0000B4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1" name="Text Box 6">
          <a:extLst>
            <a:ext uri="{FF2B5EF4-FFF2-40B4-BE49-F238E27FC236}">
              <a16:creationId xmlns:a16="http://schemas.microsoft.com/office/drawing/2014/main" id="{00000000-0008-0000-0800-0000B5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2" name="Text Box 6">
          <a:extLst>
            <a:ext uri="{FF2B5EF4-FFF2-40B4-BE49-F238E27FC236}">
              <a16:creationId xmlns:a16="http://schemas.microsoft.com/office/drawing/2014/main" id="{00000000-0008-0000-0800-0000B6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3" name="Text Box 6">
          <a:extLst>
            <a:ext uri="{FF2B5EF4-FFF2-40B4-BE49-F238E27FC236}">
              <a16:creationId xmlns:a16="http://schemas.microsoft.com/office/drawing/2014/main" id="{00000000-0008-0000-0800-0000B7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4" name="Text Box 6">
          <a:extLst>
            <a:ext uri="{FF2B5EF4-FFF2-40B4-BE49-F238E27FC236}">
              <a16:creationId xmlns:a16="http://schemas.microsoft.com/office/drawing/2014/main" id="{00000000-0008-0000-0800-0000B8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5" name="Text Box 6">
          <a:extLst>
            <a:ext uri="{FF2B5EF4-FFF2-40B4-BE49-F238E27FC236}">
              <a16:creationId xmlns:a16="http://schemas.microsoft.com/office/drawing/2014/main" id="{00000000-0008-0000-0800-0000B9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6" name="Text Box 6">
          <a:extLst>
            <a:ext uri="{FF2B5EF4-FFF2-40B4-BE49-F238E27FC236}">
              <a16:creationId xmlns:a16="http://schemas.microsoft.com/office/drawing/2014/main" id="{00000000-0008-0000-0800-0000BA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7" name="Text Box 6">
          <a:extLst>
            <a:ext uri="{FF2B5EF4-FFF2-40B4-BE49-F238E27FC236}">
              <a16:creationId xmlns:a16="http://schemas.microsoft.com/office/drawing/2014/main" id="{00000000-0008-0000-0800-0000BB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8" name="Text Box 6">
          <a:extLst>
            <a:ext uri="{FF2B5EF4-FFF2-40B4-BE49-F238E27FC236}">
              <a16:creationId xmlns:a16="http://schemas.microsoft.com/office/drawing/2014/main" id="{00000000-0008-0000-0800-0000BC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89" name="Text Box 6">
          <a:extLst>
            <a:ext uri="{FF2B5EF4-FFF2-40B4-BE49-F238E27FC236}">
              <a16:creationId xmlns:a16="http://schemas.microsoft.com/office/drawing/2014/main" id="{00000000-0008-0000-0800-0000BD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0" name="Text Box 6">
          <a:extLst>
            <a:ext uri="{FF2B5EF4-FFF2-40B4-BE49-F238E27FC236}">
              <a16:creationId xmlns:a16="http://schemas.microsoft.com/office/drawing/2014/main" id="{00000000-0008-0000-0800-0000BE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1" name="Text Box 6">
          <a:extLst>
            <a:ext uri="{FF2B5EF4-FFF2-40B4-BE49-F238E27FC236}">
              <a16:creationId xmlns:a16="http://schemas.microsoft.com/office/drawing/2014/main" id="{00000000-0008-0000-0800-0000BF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2" name="Text Box 6">
          <a:extLst>
            <a:ext uri="{FF2B5EF4-FFF2-40B4-BE49-F238E27FC236}">
              <a16:creationId xmlns:a16="http://schemas.microsoft.com/office/drawing/2014/main" id="{00000000-0008-0000-0800-0000C0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3" name="Text Box 6">
          <a:extLst>
            <a:ext uri="{FF2B5EF4-FFF2-40B4-BE49-F238E27FC236}">
              <a16:creationId xmlns:a16="http://schemas.microsoft.com/office/drawing/2014/main" id="{00000000-0008-0000-0800-0000C1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4" name="Text Box 6">
          <a:extLst>
            <a:ext uri="{FF2B5EF4-FFF2-40B4-BE49-F238E27FC236}">
              <a16:creationId xmlns:a16="http://schemas.microsoft.com/office/drawing/2014/main" id="{00000000-0008-0000-0800-0000C2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5" name="Text Box 6">
          <a:extLst>
            <a:ext uri="{FF2B5EF4-FFF2-40B4-BE49-F238E27FC236}">
              <a16:creationId xmlns:a16="http://schemas.microsoft.com/office/drawing/2014/main" id="{00000000-0008-0000-0800-0000C3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6" name="Text Box 6">
          <a:extLst>
            <a:ext uri="{FF2B5EF4-FFF2-40B4-BE49-F238E27FC236}">
              <a16:creationId xmlns:a16="http://schemas.microsoft.com/office/drawing/2014/main" id="{00000000-0008-0000-0800-0000C4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7" name="Text Box 6">
          <a:extLst>
            <a:ext uri="{FF2B5EF4-FFF2-40B4-BE49-F238E27FC236}">
              <a16:creationId xmlns:a16="http://schemas.microsoft.com/office/drawing/2014/main" id="{00000000-0008-0000-0800-0000C5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8" name="Text Box 6">
          <a:extLst>
            <a:ext uri="{FF2B5EF4-FFF2-40B4-BE49-F238E27FC236}">
              <a16:creationId xmlns:a16="http://schemas.microsoft.com/office/drawing/2014/main" id="{00000000-0008-0000-0800-0000C6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199" name="Text Box 6">
          <a:extLst>
            <a:ext uri="{FF2B5EF4-FFF2-40B4-BE49-F238E27FC236}">
              <a16:creationId xmlns:a16="http://schemas.microsoft.com/office/drawing/2014/main" id="{00000000-0008-0000-0800-0000C7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0" name="Text Box 6">
          <a:extLst>
            <a:ext uri="{FF2B5EF4-FFF2-40B4-BE49-F238E27FC236}">
              <a16:creationId xmlns:a16="http://schemas.microsoft.com/office/drawing/2014/main" id="{00000000-0008-0000-0800-0000C8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1" name="Text Box 6">
          <a:extLst>
            <a:ext uri="{FF2B5EF4-FFF2-40B4-BE49-F238E27FC236}">
              <a16:creationId xmlns:a16="http://schemas.microsoft.com/office/drawing/2014/main" id="{00000000-0008-0000-0800-0000C9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2" name="Text Box 6">
          <a:extLst>
            <a:ext uri="{FF2B5EF4-FFF2-40B4-BE49-F238E27FC236}">
              <a16:creationId xmlns:a16="http://schemas.microsoft.com/office/drawing/2014/main" id="{00000000-0008-0000-0800-0000CA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3" name="Text Box 6">
          <a:extLst>
            <a:ext uri="{FF2B5EF4-FFF2-40B4-BE49-F238E27FC236}">
              <a16:creationId xmlns:a16="http://schemas.microsoft.com/office/drawing/2014/main" id="{00000000-0008-0000-0800-0000CB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4" name="Text Box 6">
          <a:extLst>
            <a:ext uri="{FF2B5EF4-FFF2-40B4-BE49-F238E27FC236}">
              <a16:creationId xmlns:a16="http://schemas.microsoft.com/office/drawing/2014/main" id="{00000000-0008-0000-0800-0000CC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5" name="Text Box 6">
          <a:extLst>
            <a:ext uri="{FF2B5EF4-FFF2-40B4-BE49-F238E27FC236}">
              <a16:creationId xmlns:a16="http://schemas.microsoft.com/office/drawing/2014/main" id="{00000000-0008-0000-0800-0000CD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6" name="Text Box 6">
          <a:extLst>
            <a:ext uri="{FF2B5EF4-FFF2-40B4-BE49-F238E27FC236}">
              <a16:creationId xmlns:a16="http://schemas.microsoft.com/office/drawing/2014/main" id="{00000000-0008-0000-0800-0000CE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7" name="Text Box 6">
          <a:extLst>
            <a:ext uri="{FF2B5EF4-FFF2-40B4-BE49-F238E27FC236}">
              <a16:creationId xmlns:a16="http://schemas.microsoft.com/office/drawing/2014/main" id="{00000000-0008-0000-0800-0000CF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8" name="Text Box 6">
          <a:extLst>
            <a:ext uri="{FF2B5EF4-FFF2-40B4-BE49-F238E27FC236}">
              <a16:creationId xmlns:a16="http://schemas.microsoft.com/office/drawing/2014/main" id="{00000000-0008-0000-0800-0000D0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09" name="Text Box 6">
          <a:extLst>
            <a:ext uri="{FF2B5EF4-FFF2-40B4-BE49-F238E27FC236}">
              <a16:creationId xmlns:a16="http://schemas.microsoft.com/office/drawing/2014/main" id="{00000000-0008-0000-0800-0000D1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0" name="Text Box 6">
          <a:extLst>
            <a:ext uri="{FF2B5EF4-FFF2-40B4-BE49-F238E27FC236}">
              <a16:creationId xmlns:a16="http://schemas.microsoft.com/office/drawing/2014/main" id="{00000000-0008-0000-0800-0000D2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1" name="Text Box 6">
          <a:extLst>
            <a:ext uri="{FF2B5EF4-FFF2-40B4-BE49-F238E27FC236}">
              <a16:creationId xmlns:a16="http://schemas.microsoft.com/office/drawing/2014/main" id="{00000000-0008-0000-0800-0000D3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2" name="Text Box 6">
          <a:extLst>
            <a:ext uri="{FF2B5EF4-FFF2-40B4-BE49-F238E27FC236}">
              <a16:creationId xmlns:a16="http://schemas.microsoft.com/office/drawing/2014/main" id="{00000000-0008-0000-0800-0000D4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3" name="Text Box 6">
          <a:extLst>
            <a:ext uri="{FF2B5EF4-FFF2-40B4-BE49-F238E27FC236}">
              <a16:creationId xmlns:a16="http://schemas.microsoft.com/office/drawing/2014/main" id="{00000000-0008-0000-0800-0000D5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4" name="Text Box 6">
          <a:extLst>
            <a:ext uri="{FF2B5EF4-FFF2-40B4-BE49-F238E27FC236}">
              <a16:creationId xmlns:a16="http://schemas.microsoft.com/office/drawing/2014/main" id="{00000000-0008-0000-0800-0000D6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5" name="Text Box 6">
          <a:extLst>
            <a:ext uri="{FF2B5EF4-FFF2-40B4-BE49-F238E27FC236}">
              <a16:creationId xmlns:a16="http://schemas.microsoft.com/office/drawing/2014/main" id="{00000000-0008-0000-0800-0000D7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6" name="Text Box 6">
          <a:extLst>
            <a:ext uri="{FF2B5EF4-FFF2-40B4-BE49-F238E27FC236}">
              <a16:creationId xmlns:a16="http://schemas.microsoft.com/office/drawing/2014/main" id="{00000000-0008-0000-0800-0000D8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7" name="Text Box 6">
          <a:extLst>
            <a:ext uri="{FF2B5EF4-FFF2-40B4-BE49-F238E27FC236}">
              <a16:creationId xmlns:a16="http://schemas.microsoft.com/office/drawing/2014/main" id="{00000000-0008-0000-0800-0000D9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8" name="Text Box 6">
          <a:extLst>
            <a:ext uri="{FF2B5EF4-FFF2-40B4-BE49-F238E27FC236}">
              <a16:creationId xmlns:a16="http://schemas.microsoft.com/office/drawing/2014/main" id="{00000000-0008-0000-0800-0000DA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19" name="Text Box 6">
          <a:extLst>
            <a:ext uri="{FF2B5EF4-FFF2-40B4-BE49-F238E27FC236}">
              <a16:creationId xmlns:a16="http://schemas.microsoft.com/office/drawing/2014/main" id="{00000000-0008-0000-0800-0000DB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0" name="Text Box 6">
          <a:extLst>
            <a:ext uri="{FF2B5EF4-FFF2-40B4-BE49-F238E27FC236}">
              <a16:creationId xmlns:a16="http://schemas.microsoft.com/office/drawing/2014/main" id="{00000000-0008-0000-0800-0000DC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1" name="Text Box 6">
          <a:extLst>
            <a:ext uri="{FF2B5EF4-FFF2-40B4-BE49-F238E27FC236}">
              <a16:creationId xmlns:a16="http://schemas.microsoft.com/office/drawing/2014/main" id="{00000000-0008-0000-0800-0000DD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2" name="Text Box 6">
          <a:extLst>
            <a:ext uri="{FF2B5EF4-FFF2-40B4-BE49-F238E27FC236}">
              <a16:creationId xmlns:a16="http://schemas.microsoft.com/office/drawing/2014/main" id="{00000000-0008-0000-0800-0000DE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3" name="Text Box 6">
          <a:extLst>
            <a:ext uri="{FF2B5EF4-FFF2-40B4-BE49-F238E27FC236}">
              <a16:creationId xmlns:a16="http://schemas.microsoft.com/office/drawing/2014/main" id="{00000000-0008-0000-0800-0000DF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4" name="Text Box 6">
          <a:extLst>
            <a:ext uri="{FF2B5EF4-FFF2-40B4-BE49-F238E27FC236}">
              <a16:creationId xmlns:a16="http://schemas.microsoft.com/office/drawing/2014/main" id="{00000000-0008-0000-0800-0000E0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5" name="Text Box 6">
          <a:extLst>
            <a:ext uri="{FF2B5EF4-FFF2-40B4-BE49-F238E27FC236}">
              <a16:creationId xmlns:a16="http://schemas.microsoft.com/office/drawing/2014/main" id="{00000000-0008-0000-0800-0000E1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6" name="Text Box 6">
          <a:extLst>
            <a:ext uri="{FF2B5EF4-FFF2-40B4-BE49-F238E27FC236}">
              <a16:creationId xmlns:a16="http://schemas.microsoft.com/office/drawing/2014/main" id="{00000000-0008-0000-0800-0000E2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7" name="Text Box 6">
          <a:extLst>
            <a:ext uri="{FF2B5EF4-FFF2-40B4-BE49-F238E27FC236}">
              <a16:creationId xmlns:a16="http://schemas.microsoft.com/office/drawing/2014/main" id="{00000000-0008-0000-0800-0000E3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8" name="Text Box 6">
          <a:extLst>
            <a:ext uri="{FF2B5EF4-FFF2-40B4-BE49-F238E27FC236}">
              <a16:creationId xmlns:a16="http://schemas.microsoft.com/office/drawing/2014/main" id="{00000000-0008-0000-0800-0000E4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29" name="Text Box 6">
          <a:extLst>
            <a:ext uri="{FF2B5EF4-FFF2-40B4-BE49-F238E27FC236}">
              <a16:creationId xmlns:a16="http://schemas.microsoft.com/office/drawing/2014/main" id="{00000000-0008-0000-0800-0000E5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0" name="Text Box 6">
          <a:extLst>
            <a:ext uri="{FF2B5EF4-FFF2-40B4-BE49-F238E27FC236}">
              <a16:creationId xmlns:a16="http://schemas.microsoft.com/office/drawing/2014/main" id="{00000000-0008-0000-0800-0000E6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1" name="Text Box 6">
          <a:extLst>
            <a:ext uri="{FF2B5EF4-FFF2-40B4-BE49-F238E27FC236}">
              <a16:creationId xmlns:a16="http://schemas.microsoft.com/office/drawing/2014/main" id="{00000000-0008-0000-0800-0000E7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2" name="Text Box 6">
          <a:extLst>
            <a:ext uri="{FF2B5EF4-FFF2-40B4-BE49-F238E27FC236}">
              <a16:creationId xmlns:a16="http://schemas.microsoft.com/office/drawing/2014/main" id="{00000000-0008-0000-0800-0000E8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3" name="Text Box 6">
          <a:extLst>
            <a:ext uri="{FF2B5EF4-FFF2-40B4-BE49-F238E27FC236}">
              <a16:creationId xmlns:a16="http://schemas.microsoft.com/office/drawing/2014/main" id="{00000000-0008-0000-0800-0000E9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4" name="Text Box 6">
          <a:extLst>
            <a:ext uri="{FF2B5EF4-FFF2-40B4-BE49-F238E27FC236}">
              <a16:creationId xmlns:a16="http://schemas.microsoft.com/office/drawing/2014/main" id="{00000000-0008-0000-0800-0000EA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5" name="Text Box 6">
          <a:extLst>
            <a:ext uri="{FF2B5EF4-FFF2-40B4-BE49-F238E27FC236}">
              <a16:creationId xmlns:a16="http://schemas.microsoft.com/office/drawing/2014/main" id="{00000000-0008-0000-0800-0000EB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6" name="Text Box 6">
          <a:extLst>
            <a:ext uri="{FF2B5EF4-FFF2-40B4-BE49-F238E27FC236}">
              <a16:creationId xmlns:a16="http://schemas.microsoft.com/office/drawing/2014/main" id="{00000000-0008-0000-0800-0000EC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7" name="Text Box 6">
          <a:extLst>
            <a:ext uri="{FF2B5EF4-FFF2-40B4-BE49-F238E27FC236}">
              <a16:creationId xmlns:a16="http://schemas.microsoft.com/office/drawing/2014/main" id="{00000000-0008-0000-0800-0000ED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8" name="Text Box 6">
          <a:extLst>
            <a:ext uri="{FF2B5EF4-FFF2-40B4-BE49-F238E27FC236}">
              <a16:creationId xmlns:a16="http://schemas.microsoft.com/office/drawing/2014/main" id="{00000000-0008-0000-0800-0000EE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39" name="Text Box 6">
          <a:extLst>
            <a:ext uri="{FF2B5EF4-FFF2-40B4-BE49-F238E27FC236}">
              <a16:creationId xmlns:a16="http://schemas.microsoft.com/office/drawing/2014/main" id="{00000000-0008-0000-0800-0000EF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40" name="Text Box 6">
          <a:extLst>
            <a:ext uri="{FF2B5EF4-FFF2-40B4-BE49-F238E27FC236}">
              <a16:creationId xmlns:a16="http://schemas.microsoft.com/office/drawing/2014/main" id="{00000000-0008-0000-0800-0000F0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6</xdr:row>
      <xdr:rowOff>314325</xdr:rowOff>
    </xdr:from>
    <xdr:to>
      <xdr:col>63</xdr:col>
      <xdr:colOff>28575</xdr:colOff>
      <xdr:row>7</xdr:row>
      <xdr:rowOff>19050</xdr:rowOff>
    </xdr:to>
    <xdr:sp macro="" textlink="">
      <xdr:nvSpPr>
        <xdr:cNvPr id="241" name="Text Box 6">
          <a:extLst>
            <a:ext uri="{FF2B5EF4-FFF2-40B4-BE49-F238E27FC236}">
              <a16:creationId xmlns:a16="http://schemas.microsoft.com/office/drawing/2014/main" id="{00000000-0008-0000-0800-0000F1000000}"/>
            </a:ext>
          </a:extLst>
        </xdr:cNvPr>
        <xdr:cNvSpPr txBox="1">
          <a:spLocks noChangeArrowheads="1"/>
        </xdr:cNvSpPr>
      </xdr:nvSpPr>
      <xdr:spPr bwMode="auto">
        <a:xfrm flipV="1">
          <a:off x="11468100" y="1543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2" name="Text Box 6">
          <a:extLst>
            <a:ext uri="{FF2B5EF4-FFF2-40B4-BE49-F238E27FC236}">
              <a16:creationId xmlns:a16="http://schemas.microsoft.com/office/drawing/2014/main" id="{00000000-0008-0000-0800-0000F2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3" name="Text Box 6">
          <a:extLst>
            <a:ext uri="{FF2B5EF4-FFF2-40B4-BE49-F238E27FC236}">
              <a16:creationId xmlns:a16="http://schemas.microsoft.com/office/drawing/2014/main" id="{00000000-0008-0000-0800-0000F3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4" name="Text Box 6">
          <a:extLst>
            <a:ext uri="{FF2B5EF4-FFF2-40B4-BE49-F238E27FC236}">
              <a16:creationId xmlns:a16="http://schemas.microsoft.com/office/drawing/2014/main" id="{00000000-0008-0000-0800-0000F4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5" name="Text Box 6">
          <a:extLst>
            <a:ext uri="{FF2B5EF4-FFF2-40B4-BE49-F238E27FC236}">
              <a16:creationId xmlns:a16="http://schemas.microsoft.com/office/drawing/2014/main" id="{00000000-0008-0000-0800-0000F5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6" name="Text Box 6">
          <a:extLst>
            <a:ext uri="{FF2B5EF4-FFF2-40B4-BE49-F238E27FC236}">
              <a16:creationId xmlns:a16="http://schemas.microsoft.com/office/drawing/2014/main" id="{00000000-0008-0000-0800-0000F6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7" name="Text Box 6">
          <a:extLst>
            <a:ext uri="{FF2B5EF4-FFF2-40B4-BE49-F238E27FC236}">
              <a16:creationId xmlns:a16="http://schemas.microsoft.com/office/drawing/2014/main" id="{00000000-0008-0000-0800-0000F7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8" name="Text Box 6">
          <a:extLst>
            <a:ext uri="{FF2B5EF4-FFF2-40B4-BE49-F238E27FC236}">
              <a16:creationId xmlns:a16="http://schemas.microsoft.com/office/drawing/2014/main" id="{00000000-0008-0000-0800-0000F8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49" name="Text Box 6">
          <a:extLst>
            <a:ext uri="{FF2B5EF4-FFF2-40B4-BE49-F238E27FC236}">
              <a16:creationId xmlns:a16="http://schemas.microsoft.com/office/drawing/2014/main" id="{00000000-0008-0000-0800-0000F9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0" name="Text Box 6">
          <a:extLst>
            <a:ext uri="{FF2B5EF4-FFF2-40B4-BE49-F238E27FC236}">
              <a16:creationId xmlns:a16="http://schemas.microsoft.com/office/drawing/2014/main" id="{00000000-0008-0000-0800-0000FA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1" name="Text Box 6">
          <a:extLst>
            <a:ext uri="{FF2B5EF4-FFF2-40B4-BE49-F238E27FC236}">
              <a16:creationId xmlns:a16="http://schemas.microsoft.com/office/drawing/2014/main" id="{00000000-0008-0000-0800-0000FB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2" name="Text Box 6">
          <a:extLst>
            <a:ext uri="{FF2B5EF4-FFF2-40B4-BE49-F238E27FC236}">
              <a16:creationId xmlns:a16="http://schemas.microsoft.com/office/drawing/2014/main" id="{00000000-0008-0000-0800-0000FC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3" name="Text Box 6">
          <a:extLst>
            <a:ext uri="{FF2B5EF4-FFF2-40B4-BE49-F238E27FC236}">
              <a16:creationId xmlns:a16="http://schemas.microsoft.com/office/drawing/2014/main" id="{00000000-0008-0000-0800-0000FD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4" name="Text Box 6">
          <a:extLst>
            <a:ext uri="{FF2B5EF4-FFF2-40B4-BE49-F238E27FC236}">
              <a16:creationId xmlns:a16="http://schemas.microsoft.com/office/drawing/2014/main" id="{00000000-0008-0000-0800-0000FE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5" name="Text Box 6">
          <a:extLst>
            <a:ext uri="{FF2B5EF4-FFF2-40B4-BE49-F238E27FC236}">
              <a16:creationId xmlns:a16="http://schemas.microsoft.com/office/drawing/2014/main" id="{00000000-0008-0000-0800-0000FF00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6" name="Text Box 6">
          <a:extLst>
            <a:ext uri="{FF2B5EF4-FFF2-40B4-BE49-F238E27FC236}">
              <a16:creationId xmlns:a16="http://schemas.microsoft.com/office/drawing/2014/main" id="{00000000-0008-0000-0800-000000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7" name="Text Box 6">
          <a:extLst>
            <a:ext uri="{FF2B5EF4-FFF2-40B4-BE49-F238E27FC236}">
              <a16:creationId xmlns:a16="http://schemas.microsoft.com/office/drawing/2014/main" id="{00000000-0008-0000-0800-000001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8" name="Text Box 6">
          <a:extLst>
            <a:ext uri="{FF2B5EF4-FFF2-40B4-BE49-F238E27FC236}">
              <a16:creationId xmlns:a16="http://schemas.microsoft.com/office/drawing/2014/main" id="{00000000-0008-0000-0800-000002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59" name="Text Box 6">
          <a:extLst>
            <a:ext uri="{FF2B5EF4-FFF2-40B4-BE49-F238E27FC236}">
              <a16:creationId xmlns:a16="http://schemas.microsoft.com/office/drawing/2014/main" id="{00000000-0008-0000-0800-000003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0" name="Text Box 6">
          <a:extLst>
            <a:ext uri="{FF2B5EF4-FFF2-40B4-BE49-F238E27FC236}">
              <a16:creationId xmlns:a16="http://schemas.microsoft.com/office/drawing/2014/main" id="{00000000-0008-0000-0800-000004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1" name="Text Box 6">
          <a:extLst>
            <a:ext uri="{FF2B5EF4-FFF2-40B4-BE49-F238E27FC236}">
              <a16:creationId xmlns:a16="http://schemas.microsoft.com/office/drawing/2014/main" id="{00000000-0008-0000-0800-000005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2" name="Text Box 6">
          <a:extLst>
            <a:ext uri="{FF2B5EF4-FFF2-40B4-BE49-F238E27FC236}">
              <a16:creationId xmlns:a16="http://schemas.microsoft.com/office/drawing/2014/main" id="{00000000-0008-0000-0800-000006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3" name="Text Box 6">
          <a:extLst>
            <a:ext uri="{FF2B5EF4-FFF2-40B4-BE49-F238E27FC236}">
              <a16:creationId xmlns:a16="http://schemas.microsoft.com/office/drawing/2014/main" id="{00000000-0008-0000-0800-000007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4" name="Text Box 6">
          <a:extLst>
            <a:ext uri="{FF2B5EF4-FFF2-40B4-BE49-F238E27FC236}">
              <a16:creationId xmlns:a16="http://schemas.microsoft.com/office/drawing/2014/main" id="{00000000-0008-0000-0800-000008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5" name="Text Box 6">
          <a:extLst>
            <a:ext uri="{FF2B5EF4-FFF2-40B4-BE49-F238E27FC236}">
              <a16:creationId xmlns:a16="http://schemas.microsoft.com/office/drawing/2014/main" id="{00000000-0008-0000-0800-000009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6" name="Text Box 6">
          <a:extLst>
            <a:ext uri="{FF2B5EF4-FFF2-40B4-BE49-F238E27FC236}">
              <a16:creationId xmlns:a16="http://schemas.microsoft.com/office/drawing/2014/main" id="{00000000-0008-0000-0800-00000A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7" name="Text Box 6">
          <a:extLst>
            <a:ext uri="{FF2B5EF4-FFF2-40B4-BE49-F238E27FC236}">
              <a16:creationId xmlns:a16="http://schemas.microsoft.com/office/drawing/2014/main" id="{00000000-0008-0000-0800-00000B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8" name="Text Box 6">
          <a:extLst>
            <a:ext uri="{FF2B5EF4-FFF2-40B4-BE49-F238E27FC236}">
              <a16:creationId xmlns:a16="http://schemas.microsoft.com/office/drawing/2014/main" id="{00000000-0008-0000-0800-00000C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69" name="Text Box 6">
          <a:extLst>
            <a:ext uri="{FF2B5EF4-FFF2-40B4-BE49-F238E27FC236}">
              <a16:creationId xmlns:a16="http://schemas.microsoft.com/office/drawing/2014/main" id="{00000000-0008-0000-0800-00000D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0" name="Text Box 6">
          <a:extLst>
            <a:ext uri="{FF2B5EF4-FFF2-40B4-BE49-F238E27FC236}">
              <a16:creationId xmlns:a16="http://schemas.microsoft.com/office/drawing/2014/main" id="{00000000-0008-0000-0800-00000E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1" name="Text Box 6">
          <a:extLst>
            <a:ext uri="{FF2B5EF4-FFF2-40B4-BE49-F238E27FC236}">
              <a16:creationId xmlns:a16="http://schemas.microsoft.com/office/drawing/2014/main" id="{00000000-0008-0000-0800-00000F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2" name="Text Box 6">
          <a:extLst>
            <a:ext uri="{FF2B5EF4-FFF2-40B4-BE49-F238E27FC236}">
              <a16:creationId xmlns:a16="http://schemas.microsoft.com/office/drawing/2014/main" id="{00000000-0008-0000-0800-000010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3" name="Text Box 6">
          <a:extLst>
            <a:ext uri="{FF2B5EF4-FFF2-40B4-BE49-F238E27FC236}">
              <a16:creationId xmlns:a16="http://schemas.microsoft.com/office/drawing/2014/main" id="{00000000-0008-0000-0800-000011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4" name="Text Box 6">
          <a:extLst>
            <a:ext uri="{FF2B5EF4-FFF2-40B4-BE49-F238E27FC236}">
              <a16:creationId xmlns:a16="http://schemas.microsoft.com/office/drawing/2014/main" id="{00000000-0008-0000-0800-000012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5" name="Text Box 6">
          <a:extLst>
            <a:ext uri="{FF2B5EF4-FFF2-40B4-BE49-F238E27FC236}">
              <a16:creationId xmlns:a16="http://schemas.microsoft.com/office/drawing/2014/main" id="{00000000-0008-0000-0800-000013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6" name="Text Box 6">
          <a:extLst>
            <a:ext uri="{FF2B5EF4-FFF2-40B4-BE49-F238E27FC236}">
              <a16:creationId xmlns:a16="http://schemas.microsoft.com/office/drawing/2014/main" id="{00000000-0008-0000-0800-000014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7" name="Text Box 6">
          <a:extLst>
            <a:ext uri="{FF2B5EF4-FFF2-40B4-BE49-F238E27FC236}">
              <a16:creationId xmlns:a16="http://schemas.microsoft.com/office/drawing/2014/main" id="{00000000-0008-0000-0800-000015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8" name="Text Box 6">
          <a:extLst>
            <a:ext uri="{FF2B5EF4-FFF2-40B4-BE49-F238E27FC236}">
              <a16:creationId xmlns:a16="http://schemas.microsoft.com/office/drawing/2014/main" id="{00000000-0008-0000-0800-000016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79" name="Text Box 6">
          <a:extLst>
            <a:ext uri="{FF2B5EF4-FFF2-40B4-BE49-F238E27FC236}">
              <a16:creationId xmlns:a16="http://schemas.microsoft.com/office/drawing/2014/main" id="{00000000-0008-0000-0800-000017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0" name="Text Box 6">
          <a:extLst>
            <a:ext uri="{FF2B5EF4-FFF2-40B4-BE49-F238E27FC236}">
              <a16:creationId xmlns:a16="http://schemas.microsoft.com/office/drawing/2014/main" id="{00000000-0008-0000-0800-000018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1" name="Text Box 6">
          <a:extLst>
            <a:ext uri="{FF2B5EF4-FFF2-40B4-BE49-F238E27FC236}">
              <a16:creationId xmlns:a16="http://schemas.microsoft.com/office/drawing/2014/main" id="{00000000-0008-0000-0800-000019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2" name="Text Box 6">
          <a:extLst>
            <a:ext uri="{FF2B5EF4-FFF2-40B4-BE49-F238E27FC236}">
              <a16:creationId xmlns:a16="http://schemas.microsoft.com/office/drawing/2014/main" id="{00000000-0008-0000-0800-00001A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3" name="Text Box 6">
          <a:extLst>
            <a:ext uri="{FF2B5EF4-FFF2-40B4-BE49-F238E27FC236}">
              <a16:creationId xmlns:a16="http://schemas.microsoft.com/office/drawing/2014/main" id="{00000000-0008-0000-0800-00001B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4" name="Text Box 6">
          <a:extLst>
            <a:ext uri="{FF2B5EF4-FFF2-40B4-BE49-F238E27FC236}">
              <a16:creationId xmlns:a16="http://schemas.microsoft.com/office/drawing/2014/main" id="{00000000-0008-0000-0800-00001C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5" name="Text Box 6">
          <a:extLst>
            <a:ext uri="{FF2B5EF4-FFF2-40B4-BE49-F238E27FC236}">
              <a16:creationId xmlns:a16="http://schemas.microsoft.com/office/drawing/2014/main" id="{00000000-0008-0000-0800-00001D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6" name="Text Box 6">
          <a:extLst>
            <a:ext uri="{FF2B5EF4-FFF2-40B4-BE49-F238E27FC236}">
              <a16:creationId xmlns:a16="http://schemas.microsoft.com/office/drawing/2014/main" id="{00000000-0008-0000-0800-00001E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7" name="Text Box 6">
          <a:extLst>
            <a:ext uri="{FF2B5EF4-FFF2-40B4-BE49-F238E27FC236}">
              <a16:creationId xmlns:a16="http://schemas.microsoft.com/office/drawing/2014/main" id="{00000000-0008-0000-0800-00001F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8" name="Text Box 6">
          <a:extLst>
            <a:ext uri="{FF2B5EF4-FFF2-40B4-BE49-F238E27FC236}">
              <a16:creationId xmlns:a16="http://schemas.microsoft.com/office/drawing/2014/main" id="{00000000-0008-0000-0800-000020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89" name="Text Box 6">
          <a:extLst>
            <a:ext uri="{FF2B5EF4-FFF2-40B4-BE49-F238E27FC236}">
              <a16:creationId xmlns:a16="http://schemas.microsoft.com/office/drawing/2014/main" id="{00000000-0008-0000-0800-000021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0" name="Text Box 6">
          <a:extLst>
            <a:ext uri="{FF2B5EF4-FFF2-40B4-BE49-F238E27FC236}">
              <a16:creationId xmlns:a16="http://schemas.microsoft.com/office/drawing/2014/main" id="{00000000-0008-0000-0800-000022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1" name="Text Box 6">
          <a:extLst>
            <a:ext uri="{FF2B5EF4-FFF2-40B4-BE49-F238E27FC236}">
              <a16:creationId xmlns:a16="http://schemas.microsoft.com/office/drawing/2014/main" id="{00000000-0008-0000-0800-000023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2" name="Text Box 6">
          <a:extLst>
            <a:ext uri="{FF2B5EF4-FFF2-40B4-BE49-F238E27FC236}">
              <a16:creationId xmlns:a16="http://schemas.microsoft.com/office/drawing/2014/main" id="{00000000-0008-0000-0800-000024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3" name="Text Box 6">
          <a:extLst>
            <a:ext uri="{FF2B5EF4-FFF2-40B4-BE49-F238E27FC236}">
              <a16:creationId xmlns:a16="http://schemas.microsoft.com/office/drawing/2014/main" id="{00000000-0008-0000-0800-000025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4" name="Text Box 6">
          <a:extLst>
            <a:ext uri="{FF2B5EF4-FFF2-40B4-BE49-F238E27FC236}">
              <a16:creationId xmlns:a16="http://schemas.microsoft.com/office/drawing/2014/main" id="{00000000-0008-0000-0800-000026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5" name="Text Box 6">
          <a:extLst>
            <a:ext uri="{FF2B5EF4-FFF2-40B4-BE49-F238E27FC236}">
              <a16:creationId xmlns:a16="http://schemas.microsoft.com/office/drawing/2014/main" id="{00000000-0008-0000-0800-000027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6" name="Text Box 6">
          <a:extLst>
            <a:ext uri="{FF2B5EF4-FFF2-40B4-BE49-F238E27FC236}">
              <a16:creationId xmlns:a16="http://schemas.microsoft.com/office/drawing/2014/main" id="{00000000-0008-0000-0800-000028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7" name="Text Box 6">
          <a:extLst>
            <a:ext uri="{FF2B5EF4-FFF2-40B4-BE49-F238E27FC236}">
              <a16:creationId xmlns:a16="http://schemas.microsoft.com/office/drawing/2014/main" id="{00000000-0008-0000-0800-000029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8" name="Text Box 6">
          <a:extLst>
            <a:ext uri="{FF2B5EF4-FFF2-40B4-BE49-F238E27FC236}">
              <a16:creationId xmlns:a16="http://schemas.microsoft.com/office/drawing/2014/main" id="{00000000-0008-0000-0800-00002A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299" name="Text Box 6">
          <a:extLst>
            <a:ext uri="{FF2B5EF4-FFF2-40B4-BE49-F238E27FC236}">
              <a16:creationId xmlns:a16="http://schemas.microsoft.com/office/drawing/2014/main" id="{00000000-0008-0000-0800-00002B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0" name="Text Box 6">
          <a:extLst>
            <a:ext uri="{FF2B5EF4-FFF2-40B4-BE49-F238E27FC236}">
              <a16:creationId xmlns:a16="http://schemas.microsoft.com/office/drawing/2014/main" id="{00000000-0008-0000-0800-00002C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1" name="Text Box 6">
          <a:extLst>
            <a:ext uri="{FF2B5EF4-FFF2-40B4-BE49-F238E27FC236}">
              <a16:creationId xmlns:a16="http://schemas.microsoft.com/office/drawing/2014/main" id="{00000000-0008-0000-0800-00002D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2" name="Text Box 6">
          <a:extLst>
            <a:ext uri="{FF2B5EF4-FFF2-40B4-BE49-F238E27FC236}">
              <a16:creationId xmlns:a16="http://schemas.microsoft.com/office/drawing/2014/main" id="{00000000-0008-0000-0800-00002E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3" name="Text Box 6">
          <a:extLst>
            <a:ext uri="{FF2B5EF4-FFF2-40B4-BE49-F238E27FC236}">
              <a16:creationId xmlns:a16="http://schemas.microsoft.com/office/drawing/2014/main" id="{00000000-0008-0000-0800-00002F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4" name="Text Box 6">
          <a:extLst>
            <a:ext uri="{FF2B5EF4-FFF2-40B4-BE49-F238E27FC236}">
              <a16:creationId xmlns:a16="http://schemas.microsoft.com/office/drawing/2014/main" id="{00000000-0008-0000-0800-000030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5" name="Text Box 6">
          <a:extLst>
            <a:ext uri="{FF2B5EF4-FFF2-40B4-BE49-F238E27FC236}">
              <a16:creationId xmlns:a16="http://schemas.microsoft.com/office/drawing/2014/main" id="{00000000-0008-0000-0800-000031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6" name="Text Box 6">
          <a:extLst>
            <a:ext uri="{FF2B5EF4-FFF2-40B4-BE49-F238E27FC236}">
              <a16:creationId xmlns:a16="http://schemas.microsoft.com/office/drawing/2014/main" id="{00000000-0008-0000-0800-000032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7" name="Text Box 6">
          <a:extLst>
            <a:ext uri="{FF2B5EF4-FFF2-40B4-BE49-F238E27FC236}">
              <a16:creationId xmlns:a16="http://schemas.microsoft.com/office/drawing/2014/main" id="{00000000-0008-0000-0800-000033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8" name="Text Box 6">
          <a:extLst>
            <a:ext uri="{FF2B5EF4-FFF2-40B4-BE49-F238E27FC236}">
              <a16:creationId xmlns:a16="http://schemas.microsoft.com/office/drawing/2014/main" id="{00000000-0008-0000-0800-000034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09" name="Text Box 6">
          <a:extLst>
            <a:ext uri="{FF2B5EF4-FFF2-40B4-BE49-F238E27FC236}">
              <a16:creationId xmlns:a16="http://schemas.microsoft.com/office/drawing/2014/main" id="{00000000-0008-0000-0800-000035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0" name="Text Box 6">
          <a:extLst>
            <a:ext uri="{FF2B5EF4-FFF2-40B4-BE49-F238E27FC236}">
              <a16:creationId xmlns:a16="http://schemas.microsoft.com/office/drawing/2014/main" id="{00000000-0008-0000-0800-000036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1" name="Text Box 6">
          <a:extLst>
            <a:ext uri="{FF2B5EF4-FFF2-40B4-BE49-F238E27FC236}">
              <a16:creationId xmlns:a16="http://schemas.microsoft.com/office/drawing/2014/main" id="{00000000-0008-0000-0800-000037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2" name="Text Box 6">
          <a:extLst>
            <a:ext uri="{FF2B5EF4-FFF2-40B4-BE49-F238E27FC236}">
              <a16:creationId xmlns:a16="http://schemas.microsoft.com/office/drawing/2014/main" id="{00000000-0008-0000-0800-000038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3" name="Text Box 6">
          <a:extLst>
            <a:ext uri="{FF2B5EF4-FFF2-40B4-BE49-F238E27FC236}">
              <a16:creationId xmlns:a16="http://schemas.microsoft.com/office/drawing/2014/main" id="{00000000-0008-0000-0800-000039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4" name="Text Box 6">
          <a:extLst>
            <a:ext uri="{FF2B5EF4-FFF2-40B4-BE49-F238E27FC236}">
              <a16:creationId xmlns:a16="http://schemas.microsoft.com/office/drawing/2014/main" id="{00000000-0008-0000-0800-00003A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5" name="Text Box 6">
          <a:extLst>
            <a:ext uri="{FF2B5EF4-FFF2-40B4-BE49-F238E27FC236}">
              <a16:creationId xmlns:a16="http://schemas.microsoft.com/office/drawing/2014/main" id="{00000000-0008-0000-0800-00003B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6" name="Text Box 6">
          <a:extLst>
            <a:ext uri="{FF2B5EF4-FFF2-40B4-BE49-F238E27FC236}">
              <a16:creationId xmlns:a16="http://schemas.microsoft.com/office/drawing/2014/main" id="{00000000-0008-0000-0800-00003C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7" name="Text Box 6">
          <a:extLst>
            <a:ext uri="{FF2B5EF4-FFF2-40B4-BE49-F238E27FC236}">
              <a16:creationId xmlns:a16="http://schemas.microsoft.com/office/drawing/2014/main" id="{00000000-0008-0000-0800-00003D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8" name="Text Box 6">
          <a:extLst>
            <a:ext uri="{FF2B5EF4-FFF2-40B4-BE49-F238E27FC236}">
              <a16:creationId xmlns:a16="http://schemas.microsoft.com/office/drawing/2014/main" id="{00000000-0008-0000-0800-00003E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19" name="Text Box 6">
          <a:extLst>
            <a:ext uri="{FF2B5EF4-FFF2-40B4-BE49-F238E27FC236}">
              <a16:creationId xmlns:a16="http://schemas.microsoft.com/office/drawing/2014/main" id="{00000000-0008-0000-0800-00003F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20" name="Text Box 6">
          <a:extLst>
            <a:ext uri="{FF2B5EF4-FFF2-40B4-BE49-F238E27FC236}">
              <a16:creationId xmlns:a16="http://schemas.microsoft.com/office/drawing/2014/main" id="{00000000-0008-0000-0800-000040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7</xdr:row>
      <xdr:rowOff>314325</xdr:rowOff>
    </xdr:from>
    <xdr:to>
      <xdr:col>63</xdr:col>
      <xdr:colOff>28575</xdr:colOff>
      <xdr:row>8</xdr:row>
      <xdr:rowOff>19050</xdr:rowOff>
    </xdr:to>
    <xdr:sp macro="" textlink="">
      <xdr:nvSpPr>
        <xdr:cNvPr id="321" name="Text Box 6">
          <a:extLst>
            <a:ext uri="{FF2B5EF4-FFF2-40B4-BE49-F238E27FC236}">
              <a16:creationId xmlns:a16="http://schemas.microsoft.com/office/drawing/2014/main" id="{00000000-0008-0000-0800-000041010000}"/>
            </a:ext>
          </a:extLst>
        </xdr:cNvPr>
        <xdr:cNvSpPr txBox="1">
          <a:spLocks noChangeArrowheads="1"/>
        </xdr:cNvSpPr>
      </xdr:nvSpPr>
      <xdr:spPr bwMode="auto">
        <a:xfrm flipV="1">
          <a:off x="11468100" y="16859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2" name="Text Box 6">
          <a:extLst>
            <a:ext uri="{FF2B5EF4-FFF2-40B4-BE49-F238E27FC236}">
              <a16:creationId xmlns:a16="http://schemas.microsoft.com/office/drawing/2014/main" id="{00000000-0008-0000-0800-000042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3" name="Text Box 6">
          <a:extLst>
            <a:ext uri="{FF2B5EF4-FFF2-40B4-BE49-F238E27FC236}">
              <a16:creationId xmlns:a16="http://schemas.microsoft.com/office/drawing/2014/main" id="{00000000-0008-0000-0800-000043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4" name="Text Box 6">
          <a:extLst>
            <a:ext uri="{FF2B5EF4-FFF2-40B4-BE49-F238E27FC236}">
              <a16:creationId xmlns:a16="http://schemas.microsoft.com/office/drawing/2014/main" id="{00000000-0008-0000-0800-000044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5" name="Text Box 6">
          <a:extLst>
            <a:ext uri="{FF2B5EF4-FFF2-40B4-BE49-F238E27FC236}">
              <a16:creationId xmlns:a16="http://schemas.microsoft.com/office/drawing/2014/main" id="{00000000-0008-0000-0800-000045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6" name="Text Box 6">
          <a:extLst>
            <a:ext uri="{FF2B5EF4-FFF2-40B4-BE49-F238E27FC236}">
              <a16:creationId xmlns:a16="http://schemas.microsoft.com/office/drawing/2014/main" id="{00000000-0008-0000-0800-000046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7" name="Text Box 6">
          <a:extLst>
            <a:ext uri="{FF2B5EF4-FFF2-40B4-BE49-F238E27FC236}">
              <a16:creationId xmlns:a16="http://schemas.microsoft.com/office/drawing/2014/main" id="{00000000-0008-0000-0800-000047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8" name="Text Box 6">
          <a:extLst>
            <a:ext uri="{FF2B5EF4-FFF2-40B4-BE49-F238E27FC236}">
              <a16:creationId xmlns:a16="http://schemas.microsoft.com/office/drawing/2014/main" id="{00000000-0008-0000-0800-000048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29" name="Text Box 6">
          <a:extLst>
            <a:ext uri="{FF2B5EF4-FFF2-40B4-BE49-F238E27FC236}">
              <a16:creationId xmlns:a16="http://schemas.microsoft.com/office/drawing/2014/main" id="{00000000-0008-0000-0800-000049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0" name="Text Box 6">
          <a:extLst>
            <a:ext uri="{FF2B5EF4-FFF2-40B4-BE49-F238E27FC236}">
              <a16:creationId xmlns:a16="http://schemas.microsoft.com/office/drawing/2014/main" id="{00000000-0008-0000-0800-00004A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1" name="Text Box 6">
          <a:extLst>
            <a:ext uri="{FF2B5EF4-FFF2-40B4-BE49-F238E27FC236}">
              <a16:creationId xmlns:a16="http://schemas.microsoft.com/office/drawing/2014/main" id="{00000000-0008-0000-0800-00004B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2" name="Text Box 6">
          <a:extLst>
            <a:ext uri="{FF2B5EF4-FFF2-40B4-BE49-F238E27FC236}">
              <a16:creationId xmlns:a16="http://schemas.microsoft.com/office/drawing/2014/main" id="{00000000-0008-0000-0800-00004C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3" name="Text Box 6">
          <a:extLst>
            <a:ext uri="{FF2B5EF4-FFF2-40B4-BE49-F238E27FC236}">
              <a16:creationId xmlns:a16="http://schemas.microsoft.com/office/drawing/2014/main" id="{00000000-0008-0000-0800-00004D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4" name="Text Box 6">
          <a:extLst>
            <a:ext uri="{FF2B5EF4-FFF2-40B4-BE49-F238E27FC236}">
              <a16:creationId xmlns:a16="http://schemas.microsoft.com/office/drawing/2014/main" id="{00000000-0008-0000-0800-00004E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5" name="Text Box 6">
          <a:extLst>
            <a:ext uri="{FF2B5EF4-FFF2-40B4-BE49-F238E27FC236}">
              <a16:creationId xmlns:a16="http://schemas.microsoft.com/office/drawing/2014/main" id="{00000000-0008-0000-0800-00004F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6" name="Text Box 6">
          <a:extLst>
            <a:ext uri="{FF2B5EF4-FFF2-40B4-BE49-F238E27FC236}">
              <a16:creationId xmlns:a16="http://schemas.microsoft.com/office/drawing/2014/main" id="{00000000-0008-0000-0800-000050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7" name="Text Box 6">
          <a:extLst>
            <a:ext uri="{FF2B5EF4-FFF2-40B4-BE49-F238E27FC236}">
              <a16:creationId xmlns:a16="http://schemas.microsoft.com/office/drawing/2014/main" id="{00000000-0008-0000-0800-000051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8" name="Text Box 6">
          <a:extLst>
            <a:ext uri="{FF2B5EF4-FFF2-40B4-BE49-F238E27FC236}">
              <a16:creationId xmlns:a16="http://schemas.microsoft.com/office/drawing/2014/main" id="{00000000-0008-0000-0800-000052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39" name="Text Box 6">
          <a:extLst>
            <a:ext uri="{FF2B5EF4-FFF2-40B4-BE49-F238E27FC236}">
              <a16:creationId xmlns:a16="http://schemas.microsoft.com/office/drawing/2014/main" id="{00000000-0008-0000-0800-000053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0" name="Text Box 6">
          <a:extLst>
            <a:ext uri="{FF2B5EF4-FFF2-40B4-BE49-F238E27FC236}">
              <a16:creationId xmlns:a16="http://schemas.microsoft.com/office/drawing/2014/main" id="{00000000-0008-0000-0800-000054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1" name="Text Box 6">
          <a:extLst>
            <a:ext uri="{FF2B5EF4-FFF2-40B4-BE49-F238E27FC236}">
              <a16:creationId xmlns:a16="http://schemas.microsoft.com/office/drawing/2014/main" id="{00000000-0008-0000-0800-000055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2" name="Text Box 6">
          <a:extLst>
            <a:ext uri="{FF2B5EF4-FFF2-40B4-BE49-F238E27FC236}">
              <a16:creationId xmlns:a16="http://schemas.microsoft.com/office/drawing/2014/main" id="{00000000-0008-0000-0800-000056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3" name="Text Box 6">
          <a:extLst>
            <a:ext uri="{FF2B5EF4-FFF2-40B4-BE49-F238E27FC236}">
              <a16:creationId xmlns:a16="http://schemas.microsoft.com/office/drawing/2014/main" id="{00000000-0008-0000-0800-000057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4" name="Text Box 6">
          <a:extLst>
            <a:ext uri="{FF2B5EF4-FFF2-40B4-BE49-F238E27FC236}">
              <a16:creationId xmlns:a16="http://schemas.microsoft.com/office/drawing/2014/main" id="{00000000-0008-0000-0800-000058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5" name="Text Box 6">
          <a:extLst>
            <a:ext uri="{FF2B5EF4-FFF2-40B4-BE49-F238E27FC236}">
              <a16:creationId xmlns:a16="http://schemas.microsoft.com/office/drawing/2014/main" id="{00000000-0008-0000-0800-000059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6" name="Text Box 6">
          <a:extLst>
            <a:ext uri="{FF2B5EF4-FFF2-40B4-BE49-F238E27FC236}">
              <a16:creationId xmlns:a16="http://schemas.microsoft.com/office/drawing/2014/main" id="{00000000-0008-0000-0800-00005A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7" name="Text Box 6">
          <a:extLst>
            <a:ext uri="{FF2B5EF4-FFF2-40B4-BE49-F238E27FC236}">
              <a16:creationId xmlns:a16="http://schemas.microsoft.com/office/drawing/2014/main" id="{00000000-0008-0000-0800-00005B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8" name="Text Box 6">
          <a:extLst>
            <a:ext uri="{FF2B5EF4-FFF2-40B4-BE49-F238E27FC236}">
              <a16:creationId xmlns:a16="http://schemas.microsoft.com/office/drawing/2014/main" id="{00000000-0008-0000-0800-00005C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49" name="Text Box 6">
          <a:extLst>
            <a:ext uri="{FF2B5EF4-FFF2-40B4-BE49-F238E27FC236}">
              <a16:creationId xmlns:a16="http://schemas.microsoft.com/office/drawing/2014/main" id="{00000000-0008-0000-0800-00005D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0" name="Text Box 6">
          <a:extLst>
            <a:ext uri="{FF2B5EF4-FFF2-40B4-BE49-F238E27FC236}">
              <a16:creationId xmlns:a16="http://schemas.microsoft.com/office/drawing/2014/main" id="{00000000-0008-0000-0800-00005E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1" name="Text Box 6">
          <a:extLst>
            <a:ext uri="{FF2B5EF4-FFF2-40B4-BE49-F238E27FC236}">
              <a16:creationId xmlns:a16="http://schemas.microsoft.com/office/drawing/2014/main" id="{00000000-0008-0000-0800-00005F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2" name="Text Box 6">
          <a:extLst>
            <a:ext uri="{FF2B5EF4-FFF2-40B4-BE49-F238E27FC236}">
              <a16:creationId xmlns:a16="http://schemas.microsoft.com/office/drawing/2014/main" id="{00000000-0008-0000-0800-000060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3" name="Text Box 6">
          <a:extLst>
            <a:ext uri="{FF2B5EF4-FFF2-40B4-BE49-F238E27FC236}">
              <a16:creationId xmlns:a16="http://schemas.microsoft.com/office/drawing/2014/main" id="{00000000-0008-0000-0800-000061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4" name="Text Box 6">
          <a:extLst>
            <a:ext uri="{FF2B5EF4-FFF2-40B4-BE49-F238E27FC236}">
              <a16:creationId xmlns:a16="http://schemas.microsoft.com/office/drawing/2014/main" id="{00000000-0008-0000-0800-000062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5" name="Text Box 6">
          <a:extLst>
            <a:ext uri="{FF2B5EF4-FFF2-40B4-BE49-F238E27FC236}">
              <a16:creationId xmlns:a16="http://schemas.microsoft.com/office/drawing/2014/main" id="{00000000-0008-0000-0800-000063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6" name="Text Box 6">
          <a:extLst>
            <a:ext uri="{FF2B5EF4-FFF2-40B4-BE49-F238E27FC236}">
              <a16:creationId xmlns:a16="http://schemas.microsoft.com/office/drawing/2014/main" id="{00000000-0008-0000-0800-000064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7" name="Text Box 6">
          <a:extLst>
            <a:ext uri="{FF2B5EF4-FFF2-40B4-BE49-F238E27FC236}">
              <a16:creationId xmlns:a16="http://schemas.microsoft.com/office/drawing/2014/main" id="{00000000-0008-0000-0800-000065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8" name="Text Box 6">
          <a:extLst>
            <a:ext uri="{FF2B5EF4-FFF2-40B4-BE49-F238E27FC236}">
              <a16:creationId xmlns:a16="http://schemas.microsoft.com/office/drawing/2014/main" id="{00000000-0008-0000-0800-000066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59" name="Text Box 6">
          <a:extLst>
            <a:ext uri="{FF2B5EF4-FFF2-40B4-BE49-F238E27FC236}">
              <a16:creationId xmlns:a16="http://schemas.microsoft.com/office/drawing/2014/main" id="{00000000-0008-0000-0800-000067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0" name="Text Box 6">
          <a:extLst>
            <a:ext uri="{FF2B5EF4-FFF2-40B4-BE49-F238E27FC236}">
              <a16:creationId xmlns:a16="http://schemas.microsoft.com/office/drawing/2014/main" id="{00000000-0008-0000-0800-000068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1" name="Text Box 6">
          <a:extLst>
            <a:ext uri="{FF2B5EF4-FFF2-40B4-BE49-F238E27FC236}">
              <a16:creationId xmlns:a16="http://schemas.microsoft.com/office/drawing/2014/main" id="{00000000-0008-0000-0800-000069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2" name="Text Box 6">
          <a:extLst>
            <a:ext uri="{FF2B5EF4-FFF2-40B4-BE49-F238E27FC236}">
              <a16:creationId xmlns:a16="http://schemas.microsoft.com/office/drawing/2014/main" id="{00000000-0008-0000-0800-00006A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3" name="Text Box 6">
          <a:extLst>
            <a:ext uri="{FF2B5EF4-FFF2-40B4-BE49-F238E27FC236}">
              <a16:creationId xmlns:a16="http://schemas.microsoft.com/office/drawing/2014/main" id="{00000000-0008-0000-0800-00006B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4" name="Text Box 6">
          <a:extLst>
            <a:ext uri="{FF2B5EF4-FFF2-40B4-BE49-F238E27FC236}">
              <a16:creationId xmlns:a16="http://schemas.microsoft.com/office/drawing/2014/main" id="{00000000-0008-0000-0800-00006C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5" name="Text Box 6">
          <a:extLst>
            <a:ext uri="{FF2B5EF4-FFF2-40B4-BE49-F238E27FC236}">
              <a16:creationId xmlns:a16="http://schemas.microsoft.com/office/drawing/2014/main" id="{00000000-0008-0000-0800-00006D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6" name="Text Box 6">
          <a:extLst>
            <a:ext uri="{FF2B5EF4-FFF2-40B4-BE49-F238E27FC236}">
              <a16:creationId xmlns:a16="http://schemas.microsoft.com/office/drawing/2014/main" id="{00000000-0008-0000-0800-00006E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7" name="Text Box 6">
          <a:extLst>
            <a:ext uri="{FF2B5EF4-FFF2-40B4-BE49-F238E27FC236}">
              <a16:creationId xmlns:a16="http://schemas.microsoft.com/office/drawing/2014/main" id="{00000000-0008-0000-0800-00006F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8" name="Text Box 6">
          <a:extLst>
            <a:ext uri="{FF2B5EF4-FFF2-40B4-BE49-F238E27FC236}">
              <a16:creationId xmlns:a16="http://schemas.microsoft.com/office/drawing/2014/main" id="{00000000-0008-0000-0800-000070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69" name="Text Box 6">
          <a:extLst>
            <a:ext uri="{FF2B5EF4-FFF2-40B4-BE49-F238E27FC236}">
              <a16:creationId xmlns:a16="http://schemas.microsoft.com/office/drawing/2014/main" id="{00000000-0008-0000-0800-000071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0" name="Text Box 6">
          <a:extLst>
            <a:ext uri="{FF2B5EF4-FFF2-40B4-BE49-F238E27FC236}">
              <a16:creationId xmlns:a16="http://schemas.microsoft.com/office/drawing/2014/main" id="{00000000-0008-0000-0800-000072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1" name="Text Box 6">
          <a:extLst>
            <a:ext uri="{FF2B5EF4-FFF2-40B4-BE49-F238E27FC236}">
              <a16:creationId xmlns:a16="http://schemas.microsoft.com/office/drawing/2014/main" id="{00000000-0008-0000-0800-000073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2" name="Text Box 6">
          <a:extLst>
            <a:ext uri="{FF2B5EF4-FFF2-40B4-BE49-F238E27FC236}">
              <a16:creationId xmlns:a16="http://schemas.microsoft.com/office/drawing/2014/main" id="{00000000-0008-0000-0800-000074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3" name="Text Box 6">
          <a:extLst>
            <a:ext uri="{FF2B5EF4-FFF2-40B4-BE49-F238E27FC236}">
              <a16:creationId xmlns:a16="http://schemas.microsoft.com/office/drawing/2014/main" id="{00000000-0008-0000-0800-000075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4" name="Text Box 6">
          <a:extLst>
            <a:ext uri="{FF2B5EF4-FFF2-40B4-BE49-F238E27FC236}">
              <a16:creationId xmlns:a16="http://schemas.microsoft.com/office/drawing/2014/main" id="{00000000-0008-0000-0800-000076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5" name="Text Box 6">
          <a:extLst>
            <a:ext uri="{FF2B5EF4-FFF2-40B4-BE49-F238E27FC236}">
              <a16:creationId xmlns:a16="http://schemas.microsoft.com/office/drawing/2014/main" id="{00000000-0008-0000-0800-000077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6" name="Text Box 6">
          <a:extLst>
            <a:ext uri="{FF2B5EF4-FFF2-40B4-BE49-F238E27FC236}">
              <a16:creationId xmlns:a16="http://schemas.microsoft.com/office/drawing/2014/main" id="{00000000-0008-0000-0800-000078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7" name="Text Box 6">
          <a:extLst>
            <a:ext uri="{FF2B5EF4-FFF2-40B4-BE49-F238E27FC236}">
              <a16:creationId xmlns:a16="http://schemas.microsoft.com/office/drawing/2014/main" id="{00000000-0008-0000-0800-000079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8" name="Text Box 6">
          <a:extLst>
            <a:ext uri="{FF2B5EF4-FFF2-40B4-BE49-F238E27FC236}">
              <a16:creationId xmlns:a16="http://schemas.microsoft.com/office/drawing/2014/main" id="{00000000-0008-0000-0800-00007A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79" name="Text Box 6">
          <a:extLst>
            <a:ext uri="{FF2B5EF4-FFF2-40B4-BE49-F238E27FC236}">
              <a16:creationId xmlns:a16="http://schemas.microsoft.com/office/drawing/2014/main" id="{00000000-0008-0000-0800-00007B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0" name="Text Box 6">
          <a:extLst>
            <a:ext uri="{FF2B5EF4-FFF2-40B4-BE49-F238E27FC236}">
              <a16:creationId xmlns:a16="http://schemas.microsoft.com/office/drawing/2014/main" id="{00000000-0008-0000-0800-00007C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1" name="Text Box 6">
          <a:extLst>
            <a:ext uri="{FF2B5EF4-FFF2-40B4-BE49-F238E27FC236}">
              <a16:creationId xmlns:a16="http://schemas.microsoft.com/office/drawing/2014/main" id="{00000000-0008-0000-0800-00007D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2" name="Text Box 6">
          <a:extLst>
            <a:ext uri="{FF2B5EF4-FFF2-40B4-BE49-F238E27FC236}">
              <a16:creationId xmlns:a16="http://schemas.microsoft.com/office/drawing/2014/main" id="{00000000-0008-0000-0800-00007E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3" name="Text Box 6">
          <a:extLst>
            <a:ext uri="{FF2B5EF4-FFF2-40B4-BE49-F238E27FC236}">
              <a16:creationId xmlns:a16="http://schemas.microsoft.com/office/drawing/2014/main" id="{00000000-0008-0000-0800-00007F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4" name="Text Box 6">
          <a:extLst>
            <a:ext uri="{FF2B5EF4-FFF2-40B4-BE49-F238E27FC236}">
              <a16:creationId xmlns:a16="http://schemas.microsoft.com/office/drawing/2014/main" id="{00000000-0008-0000-0800-000080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5" name="Text Box 6">
          <a:extLst>
            <a:ext uri="{FF2B5EF4-FFF2-40B4-BE49-F238E27FC236}">
              <a16:creationId xmlns:a16="http://schemas.microsoft.com/office/drawing/2014/main" id="{00000000-0008-0000-0800-000081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6" name="Text Box 6">
          <a:extLst>
            <a:ext uri="{FF2B5EF4-FFF2-40B4-BE49-F238E27FC236}">
              <a16:creationId xmlns:a16="http://schemas.microsoft.com/office/drawing/2014/main" id="{00000000-0008-0000-0800-000082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7" name="Text Box 6">
          <a:extLst>
            <a:ext uri="{FF2B5EF4-FFF2-40B4-BE49-F238E27FC236}">
              <a16:creationId xmlns:a16="http://schemas.microsoft.com/office/drawing/2014/main" id="{00000000-0008-0000-0800-000083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8" name="Text Box 6">
          <a:extLst>
            <a:ext uri="{FF2B5EF4-FFF2-40B4-BE49-F238E27FC236}">
              <a16:creationId xmlns:a16="http://schemas.microsoft.com/office/drawing/2014/main" id="{00000000-0008-0000-0800-000084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89" name="Text Box 6">
          <a:extLst>
            <a:ext uri="{FF2B5EF4-FFF2-40B4-BE49-F238E27FC236}">
              <a16:creationId xmlns:a16="http://schemas.microsoft.com/office/drawing/2014/main" id="{00000000-0008-0000-0800-000085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0" name="Text Box 6">
          <a:extLst>
            <a:ext uri="{FF2B5EF4-FFF2-40B4-BE49-F238E27FC236}">
              <a16:creationId xmlns:a16="http://schemas.microsoft.com/office/drawing/2014/main" id="{00000000-0008-0000-0800-000086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1" name="Text Box 6">
          <a:extLst>
            <a:ext uri="{FF2B5EF4-FFF2-40B4-BE49-F238E27FC236}">
              <a16:creationId xmlns:a16="http://schemas.microsoft.com/office/drawing/2014/main" id="{00000000-0008-0000-0800-000087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2" name="Text Box 6">
          <a:extLst>
            <a:ext uri="{FF2B5EF4-FFF2-40B4-BE49-F238E27FC236}">
              <a16:creationId xmlns:a16="http://schemas.microsoft.com/office/drawing/2014/main" id="{00000000-0008-0000-0800-000088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3" name="Text Box 6">
          <a:extLst>
            <a:ext uri="{FF2B5EF4-FFF2-40B4-BE49-F238E27FC236}">
              <a16:creationId xmlns:a16="http://schemas.microsoft.com/office/drawing/2014/main" id="{00000000-0008-0000-0800-000089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4" name="Text Box 6">
          <a:extLst>
            <a:ext uri="{FF2B5EF4-FFF2-40B4-BE49-F238E27FC236}">
              <a16:creationId xmlns:a16="http://schemas.microsoft.com/office/drawing/2014/main" id="{00000000-0008-0000-0800-00008A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5" name="Text Box 6">
          <a:extLst>
            <a:ext uri="{FF2B5EF4-FFF2-40B4-BE49-F238E27FC236}">
              <a16:creationId xmlns:a16="http://schemas.microsoft.com/office/drawing/2014/main" id="{00000000-0008-0000-0800-00008B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6" name="Text Box 6">
          <a:extLst>
            <a:ext uri="{FF2B5EF4-FFF2-40B4-BE49-F238E27FC236}">
              <a16:creationId xmlns:a16="http://schemas.microsoft.com/office/drawing/2014/main" id="{00000000-0008-0000-0800-00008C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7" name="Text Box 6">
          <a:extLst>
            <a:ext uri="{FF2B5EF4-FFF2-40B4-BE49-F238E27FC236}">
              <a16:creationId xmlns:a16="http://schemas.microsoft.com/office/drawing/2014/main" id="{00000000-0008-0000-0800-00008D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8</xdr:row>
      <xdr:rowOff>314325</xdr:rowOff>
    </xdr:from>
    <xdr:to>
      <xdr:col>63</xdr:col>
      <xdr:colOff>28575</xdr:colOff>
      <xdr:row>9</xdr:row>
      <xdr:rowOff>19050</xdr:rowOff>
    </xdr:to>
    <xdr:sp macro="" textlink="">
      <xdr:nvSpPr>
        <xdr:cNvPr id="398" name="Text Box 6">
          <a:extLst>
            <a:ext uri="{FF2B5EF4-FFF2-40B4-BE49-F238E27FC236}">
              <a16:creationId xmlns:a16="http://schemas.microsoft.com/office/drawing/2014/main" id="{00000000-0008-0000-0800-00008E010000}"/>
            </a:ext>
          </a:extLst>
        </xdr:cNvPr>
        <xdr:cNvSpPr txBox="1">
          <a:spLocks noChangeArrowheads="1"/>
        </xdr:cNvSpPr>
      </xdr:nvSpPr>
      <xdr:spPr bwMode="auto">
        <a:xfrm flipV="1">
          <a:off x="11468100" y="18288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399" name="Text Box 6">
          <a:extLst>
            <a:ext uri="{FF2B5EF4-FFF2-40B4-BE49-F238E27FC236}">
              <a16:creationId xmlns:a16="http://schemas.microsoft.com/office/drawing/2014/main" id="{00000000-0008-0000-0800-00008F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0" name="Text Box 6">
          <a:extLst>
            <a:ext uri="{FF2B5EF4-FFF2-40B4-BE49-F238E27FC236}">
              <a16:creationId xmlns:a16="http://schemas.microsoft.com/office/drawing/2014/main" id="{00000000-0008-0000-0800-000090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1" name="Text Box 6">
          <a:extLst>
            <a:ext uri="{FF2B5EF4-FFF2-40B4-BE49-F238E27FC236}">
              <a16:creationId xmlns:a16="http://schemas.microsoft.com/office/drawing/2014/main" id="{00000000-0008-0000-0800-000091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2" name="Text Box 6">
          <a:extLst>
            <a:ext uri="{FF2B5EF4-FFF2-40B4-BE49-F238E27FC236}">
              <a16:creationId xmlns:a16="http://schemas.microsoft.com/office/drawing/2014/main" id="{00000000-0008-0000-0800-000092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3" name="Text Box 6">
          <a:extLst>
            <a:ext uri="{FF2B5EF4-FFF2-40B4-BE49-F238E27FC236}">
              <a16:creationId xmlns:a16="http://schemas.microsoft.com/office/drawing/2014/main" id="{00000000-0008-0000-0800-000093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4" name="Text Box 6">
          <a:extLst>
            <a:ext uri="{FF2B5EF4-FFF2-40B4-BE49-F238E27FC236}">
              <a16:creationId xmlns:a16="http://schemas.microsoft.com/office/drawing/2014/main" id="{00000000-0008-0000-0800-000094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5" name="Text Box 6">
          <a:extLst>
            <a:ext uri="{FF2B5EF4-FFF2-40B4-BE49-F238E27FC236}">
              <a16:creationId xmlns:a16="http://schemas.microsoft.com/office/drawing/2014/main" id="{00000000-0008-0000-0800-000095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6" name="Text Box 6">
          <a:extLst>
            <a:ext uri="{FF2B5EF4-FFF2-40B4-BE49-F238E27FC236}">
              <a16:creationId xmlns:a16="http://schemas.microsoft.com/office/drawing/2014/main" id="{00000000-0008-0000-0800-000096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7" name="Text Box 6">
          <a:extLst>
            <a:ext uri="{FF2B5EF4-FFF2-40B4-BE49-F238E27FC236}">
              <a16:creationId xmlns:a16="http://schemas.microsoft.com/office/drawing/2014/main" id="{00000000-0008-0000-0800-000097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8" name="Text Box 6">
          <a:extLst>
            <a:ext uri="{FF2B5EF4-FFF2-40B4-BE49-F238E27FC236}">
              <a16:creationId xmlns:a16="http://schemas.microsoft.com/office/drawing/2014/main" id="{00000000-0008-0000-0800-000098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09" name="Text Box 6">
          <a:extLst>
            <a:ext uri="{FF2B5EF4-FFF2-40B4-BE49-F238E27FC236}">
              <a16:creationId xmlns:a16="http://schemas.microsoft.com/office/drawing/2014/main" id="{00000000-0008-0000-0800-000099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0" name="Text Box 6">
          <a:extLst>
            <a:ext uri="{FF2B5EF4-FFF2-40B4-BE49-F238E27FC236}">
              <a16:creationId xmlns:a16="http://schemas.microsoft.com/office/drawing/2014/main" id="{00000000-0008-0000-0800-00009A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1" name="Text Box 6">
          <a:extLst>
            <a:ext uri="{FF2B5EF4-FFF2-40B4-BE49-F238E27FC236}">
              <a16:creationId xmlns:a16="http://schemas.microsoft.com/office/drawing/2014/main" id="{00000000-0008-0000-0800-00009B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2" name="Text Box 6">
          <a:extLst>
            <a:ext uri="{FF2B5EF4-FFF2-40B4-BE49-F238E27FC236}">
              <a16:creationId xmlns:a16="http://schemas.microsoft.com/office/drawing/2014/main" id="{00000000-0008-0000-0800-00009C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3" name="Text Box 6">
          <a:extLst>
            <a:ext uri="{FF2B5EF4-FFF2-40B4-BE49-F238E27FC236}">
              <a16:creationId xmlns:a16="http://schemas.microsoft.com/office/drawing/2014/main" id="{00000000-0008-0000-0800-00009D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4" name="Text Box 6">
          <a:extLst>
            <a:ext uri="{FF2B5EF4-FFF2-40B4-BE49-F238E27FC236}">
              <a16:creationId xmlns:a16="http://schemas.microsoft.com/office/drawing/2014/main" id="{00000000-0008-0000-0800-00009E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5" name="Text Box 6">
          <a:extLst>
            <a:ext uri="{FF2B5EF4-FFF2-40B4-BE49-F238E27FC236}">
              <a16:creationId xmlns:a16="http://schemas.microsoft.com/office/drawing/2014/main" id="{00000000-0008-0000-0800-00009F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6" name="Text Box 6">
          <a:extLst>
            <a:ext uri="{FF2B5EF4-FFF2-40B4-BE49-F238E27FC236}">
              <a16:creationId xmlns:a16="http://schemas.microsoft.com/office/drawing/2014/main" id="{00000000-0008-0000-0800-0000A0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7" name="Text Box 6">
          <a:extLst>
            <a:ext uri="{FF2B5EF4-FFF2-40B4-BE49-F238E27FC236}">
              <a16:creationId xmlns:a16="http://schemas.microsoft.com/office/drawing/2014/main" id="{00000000-0008-0000-0800-0000A1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8" name="Text Box 6">
          <a:extLst>
            <a:ext uri="{FF2B5EF4-FFF2-40B4-BE49-F238E27FC236}">
              <a16:creationId xmlns:a16="http://schemas.microsoft.com/office/drawing/2014/main" id="{00000000-0008-0000-0800-0000A2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19" name="Text Box 6">
          <a:extLst>
            <a:ext uri="{FF2B5EF4-FFF2-40B4-BE49-F238E27FC236}">
              <a16:creationId xmlns:a16="http://schemas.microsoft.com/office/drawing/2014/main" id="{00000000-0008-0000-0800-0000A3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0" name="Text Box 6">
          <a:extLst>
            <a:ext uri="{FF2B5EF4-FFF2-40B4-BE49-F238E27FC236}">
              <a16:creationId xmlns:a16="http://schemas.microsoft.com/office/drawing/2014/main" id="{00000000-0008-0000-0800-0000A4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1" name="Text Box 6">
          <a:extLst>
            <a:ext uri="{FF2B5EF4-FFF2-40B4-BE49-F238E27FC236}">
              <a16:creationId xmlns:a16="http://schemas.microsoft.com/office/drawing/2014/main" id="{00000000-0008-0000-0800-0000A5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2" name="Text Box 6">
          <a:extLst>
            <a:ext uri="{FF2B5EF4-FFF2-40B4-BE49-F238E27FC236}">
              <a16:creationId xmlns:a16="http://schemas.microsoft.com/office/drawing/2014/main" id="{00000000-0008-0000-0800-0000A6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3" name="Text Box 6">
          <a:extLst>
            <a:ext uri="{FF2B5EF4-FFF2-40B4-BE49-F238E27FC236}">
              <a16:creationId xmlns:a16="http://schemas.microsoft.com/office/drawing/2014/main" id="{00000000-0008-0000-0800-0000A7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4" name="Text Box 6">
          <a:extLst>
            <a:ext uri="{FF2B5EF4-FFF2-40B4-BE49-F238E27FC236}">
              <a16:creationId xmlns:a16="http://schemas.microsoft.com/office/drawing/2014/main" id="{00000000-0008-0000-0800-0000A8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5" name="Text Box 6">
          <a:extLst>
            <a:ext uri="{FF2B5EF4-FFF2-40B4-BE49-F238E27FC236}">
              <a16:creationId xmlns:a16="http://schemas.microsoft.com/office/drawing/2014/main" id="{00000000-0008-0000-0800-0000A9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6" name="Text Box 6">
          <a:extLst>
            <a:ext uri="{FF2B5EF4-FFF2-40B4-BE49-F238E27FC236}">
              <a16:creationId xmlns:a16="http://schemas.microsoft.com/office/drawing/2014/main" id="{00000000-0008-0000-0800-0000AA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7" name="Text Box 6">
          <a:extLst>
            <a:ext uri="{FF2B5EF4-FFF2-40B4-BE49-F238E27FC236}">
              <a16:creationId xmlns:a16="http://schemas.microsoft.com/office/drawing/2014/main" id="{00000000-0008-0000-0800-0000AB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8" name="Text Box 6">
          <a:extLst>
            <a:ext uri="{FF2B5EF4-FFF2-40B4-BE49-F238E27FC236}">
              <a16:creationId xmlns:a16="http://schemas.microsoft.com/office/drawing/2014/main" id="{00000000-0008-0000-0800-0000AC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29" name="Text Box 6">
          <a:extLst>
            <a:ext uri="{FF2B5EF4-FFF2-40B4-BE49-F238E27FC236}">
              <a16:creationId xmlns:a16="http://schemas.microsoft.com/office/drawing/2014/main" id="{00000000-0008-0000-0800-0000AD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0" name="Text Box 6">
          <a:extLst>
            <a:ext uri="{FF2B5EF4-FFF2-40B4-BE49-F238E27FC236}">
              <a16:creationId xmlns:a16="http://schemas.microsoft.com/office/drawing/2014/main" id="{00000000-0008-0000-0800-0000AE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1" name="Text Box 6">
          <a:extLst>
            <a:ext uri="{FF2B5EF4-FFF2-40B4-BE49-F238E27FC236}">
              <a16:creationId xmlns:a16="http://schemas.microsoft.com/office/drawing/2014/main" id="{00000000-0008-0000-0800-0000AF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2" name="Text Box 6">
          <a:extLst>
            <a:ext uri="{FF2B5EF4-FFF2-40B4-BE49-F238E27FC236}">
              <a16:creationId xmlns:a16="http://schemas.microsoft.com/office/drawing/2014/main" id="{00000000-0008-0000-0800-0000B0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3" name="Text Box 6">
          <a:extLst>
            <a:ext uri="{FF2B5EF4-FFF2-40B4-BE49-F238E27FC236}">
              <a16:creationId xmlns:a16="http://schemas.microsoft.com/office/drawing/2014/main" id="{00000000-0008-0000-0800-0000B1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4" name="Text Box 6">
          <a:extLst>
            <a:ext uri="{FF2B5EF4-FFF2-40B4-BE49-F238E27FC236}">
              <a16:creationId xmlns:a16="http://schemas.microsoft.com/office/drawing/2014/main" id="{00000000-0008-0000-0800-0000B2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5" name="Text Box 6">
          <a:extLst>
            <a:ext uri="{FF2B5EF4-FFF2-40B4-BE49-F238E27FC236}">
              <a16:creationId xmlns:a16="http://schemas.microsoft.com/office/drawing/2014/main" id="{00000000-0008-0000-0800-0000B3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6" name="Text Box 6">
          <a:extLst>
            <a:ext uri="{FF2B5EF4-FFF2-40B4-BE49-F238E27FC236}">
              <a16:creationId xmlns:a16="http://schemas.microsoft.com/office/drawing/2014/main" id="{00000000-0008-0000-0800-0000B4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7" name="Text Box 6">
          <a:extLst>
            <a:ext uri="{FF2B5EF4-FFF2-40B4-BE49-F238E27FC236}">
              <a16:creationId xmlns:a16="http://schemas.microsoft.com/office/drawing/2014/main" id="{00000000-0008-0000-0800-0000B5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8" name="Text Box 6">
          <a:extLst>
            <a:ext uri="{FF2B5EF4-FFF2-40B4-BE49-F238E27FC236}">
              <a16:creationId xmlns:a16="http://schemas.microsoft.com/office/drawing/2014/main" id="{00000000-0008-0000-0800-0000B6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39" name="Text Box 6">
          <a:extLst>
            <a:ext uri="{FF2B5EF4-FFF2-40B4-BE49-F238E27FC236}">
              <a16:creationId xmlns:a16="http://schemas.microsoft.com/office/drawing/2014/main" id="{00000000-0008-0000-0800-0000B7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0" name="Text Box 6">
          <a:extLst>
            <a:ext uri="{FF2B5EF4-FFF2-40B4-BE49-F238E27FC236}">
              <a16:creationId xmlns:a16="http://schemas.microsoft.com/office/drawing/2014/main" id="{00000000-0008-0000-0800-0000B8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1" name="Text Box 6">
          <a:extLst>
            <a:ext uri="{FF2B5EF4-FFF2-40B4-BE49-F238E27FC236}">
              <a16:creationId xmlns:a16="http://schemas.microsoft.com/office/drawing/2014/main" id="{00000000-0008-0000-0800-0000B9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2" name="Text Box 6">
          <a:extLst>
            <a:ext uri="{FF2B5EF4-FFF2-40B4-BE49-F238E27FC236}">
              <a16:creationId xmlns:a16="http://schemas.microsoft.com/office/drawing/2014/main" id="{00000000-0008-0000-0800-0000BA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3" name="Text Box 6">
          <a:extLst>
            <a:ext uri="{FF2B5EF4-FFF2-40B4-BE49-F238E27FC236}">
              <a16:creationId xmlns:a16="http://schemas.microsoft.com/office/drawing/2014/main" id="{00000000-0008-0000-0800-0000BB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4" name="Text Box 6">
          <a:extLst>
            <a:ext uri="{FF2B5EF4-FFF2-40B4-BE49-F238E27FC236}">
              <a16:creationId xmlns:a16="http://schemas.microsoft.com/office/drawing/2014/main" id="{00000000-0008-0000-0800-0000BC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5" name="Text Box 6">
          <a:extLst>
            <a:ext uri="{FF2B5EF4-FFF2-40B4-BE49-F238E27FC236}">
              <a16:creationId xmlns:a16="http://schemas.microsoft.com/office/drawing/2014/main" id="{00000000-0008-0000-0800-0000BD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6" name="Text Box 6">
          <a:extLst>
            <a:ext uri="{FF2B5EF4-FFF2-40B4-BE49-F238E27FC236}">
              <a16:creationId xmlns:a16="http://schemas.microsoft.com/office/drawing/2014/main" id="{00000000-0008-0000-0800-0000BE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7" name="Text Box 6">
          <a:extLst>
            <a:ext uri="{FF2B5EF4-FFF2-40B4-BE49-F238E27FC236}">
              <a16:creationId xmlns:a16="http://schemas.microsoft.com/office/drawing/2014/main" id="{00000000-0008-0000-0800-0000BF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8" name="Text Box 6">
          <a:extLst>
            <a:ext uri="{FF2B5EF4-FFF2-40B4-BE49-F238E27FC236}">
              <a16:creationId xmlns:a16="http://schemas.microsoft.com/office/drawing/2014/main" id="{00000000-0008-0000-0800-0000C0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49" name="Text Box 6">
          <a:extLst>
            <a:ext uri="{FF2B5EF4-FFF2-40B4-BE49-F238E27FC236}">
              <a16:creationId xmlns:a16="http://schemas.microsoft.com/office/drawing/2014/main" id="{00000000-0008-0000-0800-0000C1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0" name="Text Box 6">
          <a:extLst>
            <a:ext uri="{FF2B5EF4-FFF2-40B4-BE49-F238E27FC236}">
              <a16:creationId xmlns:a16="http://schemas.microsoft.com/office/drawing/2014/main" id="{00000000-0008-0000-0800-0000C2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1" name="Text Box 6">
          <a:extLst>
            <a:ext uri="{FF2B5EF4-FFF2-40B4-BE49-F238E27FC236}">
              <a16:creationId xmlns:a16="http://schemas.microsoft.com/office/drawing/2014/main" id="{00000000-0008-0000-0800-0000C3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2" name="Text Box 6">
          <a:extLst>
            <a:ext uri="{FF2B5EF4-FFF2-40B4-BE49-F238E27FC236}">
              <a16:creationId xmlns:a16="http://schemas.microsoft.com/office/drawing/2014/main" id="{00000000-0008-0000-0800-0000C4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3" name="Text Box 6">
          <a:extLst>
            <a:ext uri="{FF2B5EF4-FFF2-40B4-BE49-F238E27FC236}">
              <a16:creationId xmlns:a16="http://schemas.microsoft.com/office/drawing/2014/main" id="{00000000-0008-0000-0800-0000C5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4" name="Text Box 6">
          <a:extLst>
            <a:ext uri="{FF2B5EF4-FFF2-40B4-BE49-F238E27FC236}">
              <a16:creationId xmlns:a16="http://schemas.microsoft.com/office/drawing/2014/main" id="{00000000-0008-0000-0800-0000C6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5" name="Text Box 6">
          <a:extLst>
            <a:ext uri="{FF2B5EF4-FFF2-40B4-BE49-F238E27FC236}">
              <a16:creationId xmlns:a16="http://schemas.microsoft.com/office/drawing/2014/main" id="{00000000-0008-0000-0800-0000C7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6" name="Text Box 6">
          <a:extLst>
            <a:ext uri="{FF2B5EF4-FFF2-40B4-BE49-F238E27FC236}">
              <a16:creationId xmlns:a16="http://schemas.microsoft.com/office/drawing/2014/main" id="{00000000-0008-0000-0800-0000C8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7" name="Text Box 6">
          <a:extLst>
            <a:ext uri="{FF2B5EF4-FFF2-40B4-BE49-F238E27FC236}">
              <a16:creationId xmlns:a16="http://schemas.microsoft.com/office/drawing/2014/main" id="{00000000-0008-0000-0800-0000C9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8" name="Text Box 6">
          <a:extLst>
            <a:ext uri="{FF2B5EF4-FFF2-40B4-BE49-F238E27FC236}">
              <a16:creationId xmlns:a16="http://schemas.microsoft.com/office/drawing/2014/main" id="{00000000-0008-0000-0800-0000CA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59" name="Text Box 6">
          <a:extLst>
            <a:ext uri="{FF2B5EF4-FFF2-40B4-BE49-F238E27FC236}">
              <a16:creationId xmlns:a16="http://schemas.microsoft.com/office/drawing/2014/main" id="{00000000-0008-0000-0800-0000CB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0" name="Text Box 6">
          <a:extLst>
            <a:ext uri="{FF2B5EF4-FFF2-40B4-BE49-F238E27FC236}">
              <a16:creationId xmlns:a16="http://schemas.microsoft.com/office/drawing/2014/main" id="{00000000-0008-0000-0800-0000CC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1" name="Text Box 6">
          <a:extLst>
            <a:ext uri="{FF2B5EF4-FFF2-40B4-BE49-F238E27FC236}">
              <a16:creationId xmlns:a16="http://schemas.microsoft.com/office/drawing/2014/main" id="{00000000-0008-0000-0800-0000CD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2" name="Text Box 6">
          <a:extLst>
            <a:ext uri="{FF2B5EF4-FFF2-40B4-BE49-F238E27FC236}">
              <a16:creationId xmlns:a16="http://schemas.microsoft.com/office/drawing/2014/main" id="{00000000-0008-0000-0800-0000CE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3" name="Text Box 6">
          <a:extLst>
            <a:ext uri="{FF2B5EF4-FFF2-40B4-BE49-F238E27FC236}">
              <a16:creationId xmlns:a16="http://schemas.microsoft.com/office/drawing/2014/main" id="{00000000-0008-0000-0800-0000CF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4" name="Text Box 6">
          <a:extLst>
            <a:ext uri="{FF2B5EF4-FFF2-40B4-BE49-F238E27FC236}">
              <a16:creationId xmlns:a16="http://schemas.microsoft.com/office/drawing/2014/main" id="{00000000-0008-0000-0800-0000D0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5" name="Text Box 6">
          <a:extLst>
            <a:ext uri="{FF2B5EF4-FFF2-40B4-BE49-F238E27FC236}">
              <a16:creationId xmlns:a16="http://schemas.microsoft.com/office/drawing/2014/main" id="{00000000-0008-0000-0800-0000D1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6" name="Text Box 6">
          <a:extLst>
            <a:ext uri="{FF2B5EF4-FFF2-40B4-BE49-F238E27FC236}">
              <a16:creationId xmlns:a16="http://schemas.microsoft.com/office/drawing/2014/main" id="{00000000-0008-0000-0800-0000D2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7" name="Text Box 6">
          <a:extLst>
            <a:ext uri="{FF2B5EF4-FFF2-40B4-BE49-F238E27FC236}">
              <a16:creationId xmlns:a16="http://schemas.microsoft.com/office/drawing/2014/main" id="{00000000-0008-0000-0800-0000D3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8" name="Text Box 6">
          <a:extLst>
            <a:ext uri="{FF2B5EF4-FFF2-40B4-BE49-F238E27FC236}">
              <a16:creationId xmlns:a16="http://schemas.microsoft.com/office/drawing/2014/main" id="{00000000-0008-0000-0800-0000D4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69" name="Text Box 6">
          <a:extLst>
            <a:ext uri="{FF2B5EF4-FFF2-40B4-BE49-F238E27FC236}">
              <a16:creationId xmlns:a16="http://schemas.microsoft.com/office/drawing/2014/main" id="{00000000-0008-0000-0800-0000D5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0" name="Text Box 6">
          <a:extLst>
            <a:ext uri="{FF2B5EF4-FFF2-40B4-BE49-F238E27FC236}">
              <a16:creationId xmlns:a16="http://schemas.microsoft.com/office/drawing/2014/main" id="{00000000-0008-0000-0800-0000D6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1" name="Text Box 6">
          <a:extLst>
            <a:ext uri="{FF2B5EF4-FFF2-40B4-BE49-F238E27FC236}">
              <a16:creationId xmlns:a16="http://schemas.microsoft.com/office/drawing/2014/main" id="{00000000-0008-0000-0800-0000D7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2" name="Text Box 6">
          <a:extLst>
            <a:ext uri="{FF2B5EF4-FFF2-40B4-BE49-F238E27FC236}">
              <a16:creationId xmlns:a16="http://schemas.microsoft.com/office/drawing/2014/main" id="{00000000-0008-0000-0800-0000D8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3" name="Text Box 6">
          <a:extLst>
            <a:ext uri="{FF2B5EF4-FFF2-40B4-BE49-F238E27FC236}">
              <a16:creationId xmlns:a16="http://schemas.microsoft.com/office/drawing/2014/main" id="{00000000-0008-0000-0800-0000D9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4" name="Text Box 6">
          <a:extLst>
            <a:ext uri="{FF2B5EF4-FFF2-40B4-BE49-F238E27FC236}">
              <a16:creationId xmlns:a16="http://schemas.microsoft.com/office/drawing/2014/main" id="{00000000-0008-0000-0800-0000DA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5" name="Text Box 6">
          <a:extLst>
            <a:ext uri="{FF2B5EF4-FFF2-40B4-BE49-F238E27FC236}">
              <a16:creationId xmlns:a16="http://schemas.microsoft.com/office/drawing/2014/main" id="{00000000-0008-0000-0800-0000DB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9</xdr:row>
      <xdr:rowOff>314325</xdr:rowOff>
    </xdr:from>
    <xdr:to>
      <xdr:col>63</xdr:col>
      <xdr:colOff>28575</xdr:colOff>
      <xdr:row>10</xdr:row>
      <xdr:rowOff>19050</xdr:rowOff>
    </xdr:to>
    <xdr:sp macro="" textlink="">
      <xdr:nvSpPr>
        <xdr:cNvPr id="476" name="Text Box 6">
          <a:extLst>
            <a:ext uri="{FF2B5EF4-FFF2-40B4-BE49-F238E27FC236}">
              <a16:creationId xmlns:a16="http://schemas.microsoft.com/office/drawing/2014/main" id="{00000000-0008-0000-0800-0000DC010000}"/>
            </a:ext>
          </a:extLst>
        </xdr:cNvPr>
        <xdr:cNvSpPr txBox="1">
          <a:spLocks noChangeArrowheads="1"/>
        </xdr:cNvSpPr>
      </xdr:nvSpPr>
      <xdr:spPr bwMode="auto">
        <a:xfrm flipV="1">
          <a:off x="11468100" y="1971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77" name="Text Box 6">
          <a:extLst>
            <a:ext uri="{FF2B5EF4-FFF2-40B4-BE49-F238E27FC236}">
              <a16:creationId xmlns:a16="http://schemas.microsoft.com/office/drawing/2014/main" id="{00000000-0008-0000-0800-0000DD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78" name="Text Box 6">
          <a:extLst>
            <a:ext uri="{FF2B5EF4-FFF2-40B4-BE49-F238E27FC236}">
              <a16:creationId xmlns:a16="http://schemas.microsoft.com/office/drawing/2014/main" id="{00000000-0008-0000-0800-0000DE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79" name="Text Box 6">
          <a:extLst>
            <a:ext uri="{FF2B5EF4-FFF2-40B4-BE49-F238E27FC236}">
              <a16:creationId xmlns:a16="http://schemas.microsoft.com/office/drawing/2014/main" id="{00000000-0008-0000-0800-0000DF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0" name="Text Box 6">
          <a:extLst>
            <a:ext uri="{FF2B5EF4-FFF2-40B4-BE49-F238E27FC236}">
              <a16:creationId xmlns:a16="http://schemas.microsoft.com/office/drawing/2014/main" id="{00000000-0008-0000-0800-0000E0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1" name="Text Box 6">
          <a:extLst>
            <a:ext uri="{FF2B5EF4-FFF2-40B4-BE49-F238E27FC236}">
              <a16:creationId xmlns:a16="http://schemas.microsoft.com/office/drawing/2014/main" id="{00000000-0008-0000-0800-0000E1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2" name="Text Box 6">
          <a:extLst>
            <a:ext uri="{FF2B5EF4-FFF2-40B4-BE49-F238E27FC236}">
              <a16:creationId xmlns:a16="http://schemas.microsoft.com/office/drawing/2014/main" id="{00000000-0008-0000-0800-0000E2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3" name="Text Box 6">
          <a:extLst>
            <a:ext uri="{FF2B5EF4-FFF2-40B4-BE49-F238E27FC236}">
              <a16:creationId xmlns:a16="http://schemas.microsoft.com/office/drawing/2014/main" id="{00000000-0008-0000-0800-0000E3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4" name="Text Box 6">
          <a:extLst>
            <a:ext uri="{FF2B5EF4-FFF2-40B4-BE49-F238E27FC236}">
              <a16:creationId xmlns:a16="http://schemas.microsoft.com/office/drawing/2014/main" id="{00000000-0008-0000-0800-0000E4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5" name="Text Box 6">
          <a:extLst>
            <a:ext uri="{FF2B5EF4-FFF2-40B4-BE49-F238E27FC236}">
              <a16:creationId xmlns:a16="http://schemas.microsoft.com/office/drawing/2014/main" id="{00000000-0008-0000-0800-0000E5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6" name="Text Box 6">
          <a:extLst>
            <a:ext uri="{FF2B5EF4-FFF2-40B4-BE49-F238E27FC236}">
              <a16:creationId xmlns:a16="http://schemas.microsoft.com/office/drawing/2014/main" id="{00000000-0008-0000-0800-0000E6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7" name="Text Box 6">
          <a:extLst>
            <a:ext uri="{FF2B5EF4-FFF2-40B4-BE49-F238E27FC236}">
              <a16:creationId xmlns:a16="http://schemas.microsoft.com/office/drawing/2014/main" id="{00000000-0008-0000-0800-0000E7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8" name="Text Box 6">
          <a:extLst>
            <a:ext uri="{FF2B5EF4-FFF2-40B4-BE49-F238E27FC236}">
              <a16:creationId xmlns:a16="http://schemas.microsoft.com/office/drawing/2014/main" id="{00000000-0008-0000-0800-0000E8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89" name="Text Box 6">
          <a:extLst>
            <a:ext uri="{FF2B5EF4-FFF2-40B4-BE49-F238E27FC236}">
              <a16:creationId xmlns:a16="http://schemas.microsoft.com/office/drawing/2014/main" id="{00000000-0008-0000-0800-0000E9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0" name="Text Box 6">
          <a:extLst>
            <a:ext uri="{FF2B5EF4-FFF2-40B4-BE49-F238E27FC236}">
              <a16:creationId xmlns:a16="http://schemas.microsoft.com/office/drawing/2014/main" id="{00000000-0008-0000-0800-0000EA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1" name="Text Box 6">
          <a:extLst>
            <a:ext uri="{FF2B5EF4-FFF2-40B4-BE49-F238E27FC236}">
              <a16:creationId xmlns:a16="http://schemas.microsoft.com/office/drawing/2014/main" id="{00000000-0008-0000-0800-0000EB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2" name="Text Box 6">
          <a:extLst>
            <a:ext uri="{FF2B5EF4-FFF2-40B4-BE49-F238E27FC236}">
              <a16:creationId xmlns:a16="http://schemas.microsoft.com/office/drawing/2014/main" id="{00000000-0008-0000-0800-0000EC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3" name="Text Box 6">
          <a:extLst>
            <a:ext uri="{FF2B5EF4-FFF2-40B4-BE49-F238E27FC236}">
              <a16:creationId xmlns:a16="http://schemas.microsoft.com/office/drawing/2014/main" id="{00000000-0008-0000-0800-0000ED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4" name="Text Box 6">
          <a:extLst>
            <a:ext uri="{FF2B5EF4-FFF2-40B4-BE49-F238E27FC236}">
              <a16:creationId xmlns:a16="http://schemas.microsoft.com/office/drawing/2014/main" id="{00000000-0008-0000-0800-0000EE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5" name="Text Box 6">
          <a:extLst>
            <a:ext uri="{FF2B5EF4-FFF2-40B4-BE49-F238E27FC236}">
              <a16:creationId xmlns:a16="http://schemas.microsoft.com/office/drawing/2014/main" id="{00000000-0008-0000-0800-0000EF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6" name="Text Box 6">
          <a:extLst>
            <a:ext uri="{FF2B5EF4-FFF2-40B4-BE49-F238E27FC236}">
              <a16:creationId xmlns:a16="http://schemas.microsoft.com/office/drawing/2014/main" id="{00000000-0008-0000-0800-0000F0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7" name="Text Box 6">
          <a:extLst>
            <a:ext uri="{FF2B5EF4-FFF2-40B4-BE49-F238E27FC236}">
              <a16:creationId xmlns:a16="http://schemas.microsoft.com/office/drawing/2014/main" id="{00000000-0008-0000-0800-0000F1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8" name="Text Box 6">
          <a:extLst>
            <a:ext uri="{FF2B5EF4-FFF2-40B4-BE49-F238E27FC236}">
              <a16:creationId xmlns:a16="http://schemas.microsoft.com/office/drawing/2014/main" id="{00000000-0008-0000-0800-0000F2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499" name="Text Box 6">
          <a:extLst>
            <a:ext uri="{FF2B5EF4-FFF2-40B4-BE49-F238E27FC236}">
              <a16:creationId xmlns:a16="http://schemas.microsoft.com/office/drawing/2014/main" id="{00000000-0008-0000-0800-0000F3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0" name="Text Box 6">
          <a:extLst>
            <a:ext uri="{FF2B5EF4-FFF2-40B4-BE49-F238E27FC236}">
              <a16:creationId xmlns:a16="http://schemas.microsoft.com/office/drawing/2014/main" id="{00000000-0008-0000-0800-0000F4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1" name="Text Box 6">
          <a:extLst>
            <a:ext uri="{FF2B5EF4-FFF2-40B4-BE49-F238E27FC236}">
              <a16:creationId xmlns:a16="http://schemas.microsoft.com/office/drawing/2014/main" id="{00000000-0008-0000-0800-0000F5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2" name="Text Box 6">
          <a:extLst>
            <a:ext uri="{FF2B5EF4-FFF2-40B4-BE49-F238E27FC236}">
              <a16:creationId xmlns:a16="http://schemas.microsoft.com/office/drawing/2014/main" id="{00000000-0008-0000-0800-0000F6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3" name="Text Box 6">
          <a:extLst>
            <a:ext uri="{FF2B5EF4-FFF2-40B4-BE49-F238E27FC236}">
              <a16:creationId xmlns:a16="http://schemas.microsoft.com/office/drawing/2014/main" id="{00000000-0008-0000-0800-0000F7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4" name="Text Box 6">
          <a:extLst>
            <a:ext uri="{FF2B5EF4-FFF2-40B4-BE49-F238E27FC236}">
              <a16:creationId xmlns:a16="http://schemas.microsoft.com/office/drawing/2014/main" id="{00000000-0008-0000-0800-0000F8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5" name="Text Box 6">
          <a:extLst>
            <a:ext uri="{FF2B5EF4-FFF2-40B4-BE49-F238E27FC236}">
              <a16:creationId xmlns:a16="http://schemas.microsoft.com/office/drawing/2014/main" id="{00000000-0008-0000-0800-0000F9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6" name="Text Box 6">
          <a:extLst>
            <a:ext uri="{FF2B5EF4-FFF2-40B4-BE49-F238E27FC236}">
              <a16:creationId xmlns:a16="http://schemas.microsoft.com/office/drawing/2014/main" id="{00000000-0008-0000-0800-0000FA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7" name="Text Box 6">
          <a:extLst>
            <a:ext uri="{FF2B5EF4-FFF2-40B4-BE49-F238E27FC236}">
              <a16:creationId xmlns:a16="http://schemas.microsoft.com/office/drawing/2014/main" id="{00000000-0008-0000-0800-0000FB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8" name="Text Box 6">
          <a:extLst>
            <a:ext uri="{FF2B5EF4-FFF2-40B4-BE49-F238E27FC236}">
              <a16:creationId xmlns:a16="http://schemas.microsoft.com/office/drawing/2014/main" id="{00000000-0008-0000-0800-0000FC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09" name="Text Box 6">
          <a:extLst>
            <a:ext uri="{FF2B5EF4-FFF2-40B4-BE49-F238E27FC236}">
              <a16:creationId xmlns:a16="http://schemas.microsoft.com/office/drawing/2014/main" id="{00000000-0008-0000-0800-0000FD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0" name="Text Box 6">
          <a:extLst>
            <a:ext uri="{FF2B5EF4-FFF2-40B4-BE49-F238E27FC236}">
              <a16:creationId xmlns:a16="http://schemas.microsoft.com/office/drawing/2014/main" id="{00000000-0008-0000-0800-0000FE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1" name="Text Box 6">
          <a:extLst>
            <a:ext uri="{FF2B5EF4-FFF2-40B4-BE49-F238E27FC236}">
              <a16:creationId xmlns:a16="http://schemas.microsoft.com/office/drawing/2014/main" id="{00000000-0008-0000-0800-0000FF01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2" name="Text Box 6">
          <a:extLst>
            <a:ext uri="{FF2B5EF4-FFF2-40B4-BE49-F238E27FC236}">
              <a16:creationId xmlns:a16="http://schemas.microsoft.com/office/drawing/2014/main" id="{00000000-0008-0000-0800-000000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3" name="Text Box 6">
          <a:extLst>
            <a:ext uri="{FF2B5EF4-FFF2-40B4-BE49-F238E27FC236}">
              <a16:creationId xmlns:a16="http://schemas.microsoft.com/office/drawing/2014/main" id="{00000000-0008-0000-0800-000001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4" name="Text Box 6">
          <a:extLst>
            <a:ext uri="{FF2B5EF4-FFF2-40B4-BE49-F238E27FC236}">
              <a16:creationId xmlns:a16="http://schemas.microsoft.com/office/drawing/2014/main" id="{00000000-0008-0000-0800-000002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5" name="Text Box 6">
          <a:extLst>
            <a:ext uri="{FF2B5EF4-FFF2-40B4-BE49-F238E27FC236}">
              <a16:creationId xmlns:a16="http://schemas.microsoft.com/office/drawing/2014/main" id="{00000000-0008-0000-0800-000003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6" name="Text Box 6">
          <a:extLst>
            <a:ext uri="{FF2B5EF4-FFF2-40B4-BE49-F238E27FC236}">
              <a16:creationId xmlns:a16="http://schemas.microsoft.com/office/drawing/2014/main" id="{00000000-0008-0000-0800-000004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7" name="Text Box 6">
          <a:extLst>
            <a:ext uri="{FF2B5EF4-FFF2-40B4-BE49-F238E27FC236}">
              <a16:creationId xmlns:a16="http://schemas.microsoft.com/office/drawing/2014/main" id="{00000000-0008-0000-0800-000005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8" name="Text Box 6">
          <a:extLst>
            <a:ext uri="{FF2B5EF4-FFF2-40B4-BE49-F238E27FC236}">
              <a16:creationId xmlns:a16="http://schemas.microsoft.com/office/drawing/2014/main" id="{00000000-0008-0000-0800-000006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19" name="Text Box 6">
          <a:extLst>
            <a:ext uri="{FF2B5EF4-FFF2-40B4-BE49-F238E27FC236}">
              <a16:creationId xmlns:a16="http://schemas.microsoft.com/office/drawing/2014/main" id="{00000000-0008-0000-0800-000007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0" name="Text Box 6">
          <a:extLst>
            <a:ext uri="{FF2B5EF4-FFF2-40B4-BE49-F238E27FC236}">
              <a16:creationId xmlns:a16="http://schemas.microsoft.com/office/drawing/2014/main" id="{00000000-0008-0000-0800-000008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1" name="Text Box 6">
          <a:extLst>
            <a:ext uri="{FF2B5EF4-FFF2-40B4-BE49-F238E27FC236}">
              <a16:creationId xmlns:a16="http://schemas.microsoft.com/office/drawing/2014/main" id="{00000000-0008-0000-0800-000009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2" name="Text Box 6">
          <a:extLst>
            <a:ext uri="{FF2B5EF4-FFF2-40B4-BE49-F238E27FC236}">
              <a16:creationId xmlns:a16="http://schemas.microsoft.com/office/drawing/2014/main" id="{00000000-0008-0000-0800-00000A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3" name="Text Box 6">
          <a:extLst>
            <a:ext uri="{FF2B5EF4-FFF2-40B4-BE49-F238E27FC236}">
              <a16:creationId xmlns:a16="http://schemas.microsoft.com/office/drawing/2014/main" id="{00000000-0008-0000-0800-00000B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4" name="Text Box 6">
          <a:extLst>
            <a:ext uri="{FF2B5EF4-FFF2-40B4-BE49-F238E27FC236}">
              <a16:creationId xmlns:a16="http://schemas.microsoft.com/office/drawing/2014/main" id="{00000000-0008-0000-0800-00000C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5" name="Text Box 6">
          <a:extLst>
            <a:ext uri="{FF2B5EF4-FFF2-40B4-BE49-F238E27FC236}">
              <a16:creationId xmlns:a16="http://schemas.microsoft.com/office/drawing/2014/main" id="{00000000-0008-0000-0800-00000D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6" name="Text Box 6">
          <a:extLst>
            <a:ext uri="{FF2B5EF4-FFF2-40B4-BE49-F238E27FC236}">
              <a16:creationId xmlns:a16="http://schemas.microsoft.com/office/drawing/2014/main" id="{00000000-0008-0000-0800-00000E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7" name="Text Box 6">
          <a:extLst>
            <a:ext uri="{FF2B5EF4-FFF2-40B4-BE49-F238E27FC236}">
              <a16:creationId xmlns:a16="http://schemas.microsoft.com/office/drawing/2014/main" id="{00000000-0008-0000-0800-00000F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8" name="Text Box 6">
          <a:extLst>
            <a:ext uri="{FF2B5EF4-FFF2-40B4-BE49-F238E27FC236}">
              <a16:creationId xmlns:a16="http://schemas.microsoft.com/office/drawing/2014/main" id="{00000000-0008-0000-0800-000010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29" name="Text Box 6">
          <a:extLst>
            <a:ext uri="{FF2B5EF4-FFF2-40B4-BE49-F238E27FC236}">
              <a16:creationId xmlns:a16="http://schemas.microsoft.com/office/drawing/2014/main" id="{00000000-0008-0000-0800-000011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0" name="Text Box 6">
          <a:extLst>
            <a:ext uri="{FF2B5EF4-FFF2-40B4-BE49-F238E27FC236}">
              <a16:creationId xmlns:a16="http://schemas.microsoft.com/office/drawing/2014/main" id="{00000000-0008-0000-0800-000012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1" name="Text Box 6">
          <a:extLst>
            <a:ext uri="{FF2B5EF4-FFF2-40B4-BE49-F238E27FC236}">
              <a16:creationId xmlns:a16="http://schemas.microsoft.com/office/drawing/2014/main" id="{00000000-0008-0000-0800-000013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2" name="Text Box 6">
          <a:extLst>
            <a:ext uri="{FF2B5EF4-FFF2-40B4-BE49-F238E27FC236}">
              <a16:creationId xmlns:a16="http://schemas.microsoft.com/office/drawing/2014/main" id="{00000000-0008-0000-0800-000014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3" name="Text Box 6">
          <a:extLst>
            <a:ext uri="{FF2B5EF4-FFF2-40B4-BE49-F238E27FC236}">
              <a16:creationId xmlns:a16="http://schemas.microsoft.com/office/drawing/2014/main" id="{00000000-0008-0000-0800-000015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4" name="Text Box 6">
          <a:extLst>
            <a:ext uri="{FF2B5EF4-FFF2-40B4-BE49-F238E27FC236}">
              <a16:creationId xmlns:a16="http://schemas.microsoft.com/office/drawing/2014/main" id="{00000000-0008-0000-0800-000016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5" name="Text Box 6">
          <a:extLst>
            <a:ext uri="{FF2B5EF4-FFF2-40B4-BE49-F238E27FC236}">
              <a16:creationId xmlns:a16="http://schemas.microsoft.com/office/drawing/2014/main" id="{00000000-0008-0000-0800-000017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6" name="Text Box 6">
          <a:extLst>
            <a:ext uri="{FF2B5EF4-FFF2-40B4-BE49-F238E27FC236}">
              <a16:creationId xmlns:a16="http://schemas.microsoft.com/office/drawing/2014/main" id="{00000000-0008-0000-0800-000018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7" name="Text Box 6">
          <a:extLst>
            <a:ext uri="{FF2B5EF4-FFF2-40B4-BE49-F238E27FC236}">
              <a16:creationId xmlns:a16="http://schemas.microsoft.com/office/drawing/2014/main" id="{00000000-0008-0000-0800-000019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8" name="Text Box 6">
          <a:extLst>
            <a:ext uri="{FF2B5EF4-FFF2-40B4-BE49-F238E27FC236}">
              <a16:creationId xmlns:a16="http://schemas.microsoft.com/office/drawing/2014/main" id="{00000000-0008-0000-0800-00001A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39" name="Text Box 6">
          <a:extLst>
            <a:ext uri="{FF2B5EF4-FFF2-40B4-BE49-F238E27FC236}">
              <a16:creationId xmlns:a16="http://schemas.microsoft.com/office/drawing/2014/main" id="{00000000-0008-0000-0800-00001B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0" name="Text Box 6">
          <a:extLst>
            <a:ext uri="{FF2B5EF4-FFF2-40B4-BE49-F238E27FC236}">
              <a16:creationId xmlns:a16="http://schemas.microsoft.com/office/drawing/2014/main" id="{00000000-0008-0000-0800-00001C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1" name="Text Box 6">
          <a:extLst>
            <a:ext uri="{FF2B5EF4-FFF2-40B4-BE49-F238E27FC236}">
              <a16:creationId xmlns:a16="http://schemas.microsoft.com/office/drawing/2014/main" id="{00000000-0008-0000-0800-00001D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2" name="Text Box 6">
          <a:extLst>
            <a:ext uri="{FF2B5EF4-FFF2-40B4-BE49-F238E27FC236}">
              <a16:creationId xmlns:a16="http://schemas.microsoft.com/office/drawing/2014/main" id="{00000000-0008-0000-0800-00001E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3" name="Text Box 6">
          <a:extLst>
            <a:ext uri="{FF2B5EF4-FFF2-40B4-BE49-F238E27FC236}">
              <a16:creationId xmlns:a16="http://schemas.microsoft.com/office/drawing/2014/main" id="{00000000-0008-0000-0800-00001F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4" name="Text Box 6">
          <a:extLst>
            <a:ext uri="{FF2B5EF4-FFF2-40B4-BE49-F238E27FC236}">
              <a16:creationId xmlns:a16="http://schemas.microsoft.com/office/drawing/2014/main" id="{00000000-0008-0000-0800-000020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5" name="Text Box 6">
          <a:extLst>
            <a:ext uri="{FF2B5EF4-FFF2-40B4-BE49-F238E27FC236}">
              <a16:creationId xmlns:a16="http://schemas.microsoft.com/office/drawing/2014/main" id="{00000000-0008-0000-0800-000021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6" name="Text Box 6">
          <a:extLst>
            <a:ext uri="{FF2B5EF4-FFF2-40B4-BE49-F238E27FC236}">
              <a16:creationId xmlns:a16="http://schemas.microsoft.com/office/drawing/2014/main" id="{00000000-0008-0000-0800-000022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7" name="Text Box 6">
          <a:extLst>
            <a:ext uri="{FF2B5EF4-FFF2-40B4-BE49-F238E27FC236}">
              <a16:creationId xmlns:a16="http://schemas.microsoft.com/office/drawing/2014/main" id="{00000000-0008-0000-0800-000023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8" name="Text Box 6">
          <a:extLst>
            <a:ext uri="{FF2B5EF4-FFF2-40B4-BE49-F238E27FC236}">
              <a16:creationId xmlns:a16="http://schemas.microsoft.com/office/drawing/2014/main" id="{00000000-0008-0000-0800-000024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49" name="Text Box 6">
          <a:extLst>
            <a:ext uri="{FF2B5EF4-FFF2-40B4-BE49-F238E27FC236}">
              <a16:creationId xmlns:a16="http://schemas.microsoft.com/office/drawing/2014/main" id="{00000000-0008-0000-0800-000025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0" name="Text Box 6">
          <a:extLst>
            <a:ext uri="{FF2B5EF4-FFF2-40B4-BE49-F238E27FC236}">
              <a16:creationId xmlns:a16="http://schemas.microsoft.com/office/drawing/2014/main" id="{00000000-0008-0000-0800-000026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1" name="Text Box 6">
          <a:extLst>
            <a:ext uri="{FF2B5EF4-FFF2-40B4-BE49-F238E27FC236}">
              <a16:creationId xmlns:a16="http://schemas.microsoft.com/office/drawing/2014/main" id="{00000000-0008-0000-0800-000027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2" name="Text Box 6">
          <a:extLst>
            <a:ext uri="{FF2B5EF4-FFF2-40B4-BE49-F238E27FC236}">
              <a16:creationId xmlns:a16="http://schemas.microsoft.com/office/drawing/2014/main" id="{00000000-0008-0000-0800-000028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3" name="Text Box 6">
          <a:extLst>
            <a:ext uri="{FF2B5EF4-FFF2-40B4-BE49-F238E27FC236}">
              <a16:creationId xmlns:a16="http://schemas.microsoft.com/office/drawing/2014/main" id="{00000000-0008-0000-0800-000029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4" name="Text Box 6">
          <a:extLst>
            <a:ext uri="{FF2B5EF4-FFF2-40B4-BE49-F238E27FC236}">
              <a16:creationId xmlns:a16="http://schemas.microsoft.com/office/drawing/2014/main" id="{00000000-0008-0000-0800-00002A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5" name="Text Box 6">
          <a:extLst>
            <a:ext uri="{FF2B5EF4-FFF2-40B4-BE49-F238E27FC236}">
              <a16:creationId xmlns:a16="http://schemas.microsoft.com/office/drawing/2014/main" id="{00000000-0008-0000-0800-00002B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10</xdr:row>
      <xdr:rowOff>314325</xdr:rowOff>
    </xdr:from>
    <xdr:to>
      <xdr:col>63</xdr:col>
      <xdr:colOff>28575</xdr:colOff>
      <xdr:row>11</xdr:row>
      <xdr:rowOff>19050</xdr:rowOff>
    </xdr:to>
    <xdr:sp macro="" textlink="">
      <xdr:nvSpPr>
        <xdr:cNvPr id="556" name="Text Box 6">
          <a:extLst>
            <a:ext uri="{FF2B5EF4-FFF2-40B4-BE49-F238E27FC236}">
              <a16:creationId xmlns:a16="http://schemas.microsoft.com/office/drawing/2014/main" id="{00000000-0008-0000-0800-00002C020000}"/>
            </a:ext>
          </a:extLst>
        </xdr:cNvPr>
        <xdr:cNvSpPr txBox="1">
          <a:spLocks noChangeArrowheads="1"/>
        </xdr:cNvSpPr>
      </xdr:nvSpPr>
      <xdr:spPr bwMode="auto">
        <a:xfrm flipV="1">
          <a:off x="11468100" y="21145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57" name="Text Box 6">
          <a:extLst>
            <a:ext uri="{FF2B5EF4-FFF2-40B4-BE49-F238E27FC236}">
              <a16:creationId xmlns:a16="http://schemas.microsoft.com/office/drawing/2014/main" id="{00000000-0008-0000-0800-00002D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58" name="Text Box 6">
          <a:extLst>
            <a:ext uri="{FF2B5EF4-FFF2-40B4-BE49-F238E27FC236}">
              <a16:creationId xmlns:a16="http://schemas.microsoft.com/office/drawing/2014/main" id="{00000000-0008-0000-0800-00002E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560" name="Text Box 6">
          <a:extLst>
            <a:ext uri="{FF2B5EF4-FFF2-40B4-BE49-F238E27FC236}">
              <a16:creationId xmlns:a16="http://schemas.microsoft.com/office/drawing/2014/main" id="{00000000-0008-0000-0800-000030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561" name="Text Box 6">
          <a:extLst>
            <a:ext uri="{FF2B5EF4-FFF2-40B4-BE49-F238E27FC236}">
              <a16:creationId xmlns:a16="http://schemas.microsoft.com/office/drawing/2014/main" id="{00000000-0008-0000-0800-000031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562" name="Text Box 6">
          <a:extLst>
            <a:ext uri="{FF2B5EF4-FFF2-40B4-BE49-F238E27FC236}">
              <a16:creationId xmlns:a16="http://schemas.microsoft.com/office/drawing/2014/main" id="{00000000-0008-0000-0800-000032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171451</xdr:colOff>
      <xdr:row>15</xdr:row>
      <xdr:rowOff>76199</xdr:rowOff>
    </xdr:from>
    <xdr:to>
      <xdr:col>63</xdr:col>
      <xdr:colOff>28576</xdr:colOff>
      <xdr:row>17</xdr:row>
      <xdr:rowOff>28574</xdr:rowOff>
    </xdr:to>
    <xdr:sp macro="" textlink="">
      <xdr:nvSpPr>
        <xdr:cNvPr id="566" name="Text Box 6">
          <a:extLst>
            <a:ext uri="{FF2B5EF4-FFF2-40B4-BE49-F238E27FC236}">
              <a16:creationId xmlns:a16="http://schemas.microsoft.com/office/drawing/2014/main" id="{00000000-0008-0000-0800-000036020000}"/>
            </a:ext>
          </a:extLst>
        </xdr:cNvPr>
        <xdr:cNvSpPr txBox="1">
          <a:spLocks noChangeArrowheads="1"/>
        </xdr:cNvSpPr>
      </xdr:nvSpPr>
      <xdr:spPr bwMode="auto">
        <a:xfrm flipV="1">
          <a:off x="23536276" y="3609974"/>
          <a:ext cx="228600" cy="219075"/>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567" name="Text Box 6">
          <a:extLst>
            <a:ext uri="{FF2B5EF4-FFF2-40B4-BE49-F238E27FC236}">
              <a16:creationId xmlns:a16="http://schemas.microsoft.com/office/drawing/2014/main" id="{00000000-0008-0000-0800-000037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568" name="Text Box 6">
          <a:extLst>
            <a:ext uri="{FF2B5EF4-FFF2-40B4-BE49-F238E27FC236}">
              <a16:creationId xmlns:a16="http://schemas.microsoft.com/office/drawing/2014/main" id="{00000000-0008-0000-0800-000038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569" name="Text Box 6">
          <a:extLst>
            <a:ext uri="{FF2B5EF4-FFF2-40B4-BE49-F238E27FC236}">
              <a16:creationId xmlns:a16="http://schemas.microsoft.com/office/drawing/2014/main" id="{00000000-0008-0000-0800-000039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570" name="Text Box 6">
          <a:extLst>
            <a:ext uri="{FF2B5EF4-FFF2-40B4-BE49-F238E27FC236}">
              <a16:creationId xmlns:a16="http://schemas.microsoft.com/office/drawing/2014/main" id="{00000000-0008-0000-0800-00003A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571" name="Text Box 6">
          <a:extLst>
            <a:ext uri="{FF2B5EF4-FFF2-40B4-BE49-F238E27FC236}">
              <a16:creationId xmlns:a16="http://schemas.microsoft.com/office/drawing/2014/main" id="{00000000-0008-0000-0800-00003B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572" name="Text Box 6">
          <a:extLst>
            <a:ext uri="{FF2B5EF4-FFF2-40B4-BE49-F238E27FC236}">
              <a16:creationId xmlns:a16="http://schemas.microsoft.com/office/drawing/2014/main" id="{00000000-0008-0000-0800-00003C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574" name="Text Box 6">
          <a:extLst>
            <a:ext uri="{FF2B5EF4-FFF2-40B4-BE49-F238E27FC236}">
              <a16:creationId xmlns:a16="http://schemas.microsoft.com/office/drawing/2014/main" id="{00000000-0008-0000-0800-00003E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75" name="Text Box 6">
          <a:extLst>
            <a:ext uri="{FF2B5EF4-FFF2-40B4-BE49-F238E27FC236}">
              <a16:creationId xmlns:a16="http://schemas.microsoft.com/office/drawing/2014/main" id="{00000000-0008-0000-0800-00003F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76" name="Text Box 6">
          <a:extLst>
            <a:ext uri="{FF2B5EF4-FFF2-40B4-BE49-F238E27FC236}">
              <a16:creationId xmlns:a16="http://schemas.microsoft.com/office/drawing/2014/main" id="{00000000-0008-0000-0800-000040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77" name="Text Box 6">
          <a:extLst>
            <a:ext uri="{FF2B5EF4-FFF2-40B4-BE49-F238E27FC236}">
              <a16:creationId xmlns:a16="http://schemas.microsoft.com/office/drawing/2014/main" id="{00000000-0008-0000-0800-000041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578" name="Text Box 6">
          <a:extLst>
            <a:ext uri="{FF2B5EF4-FFF2-40B4-BE49-F238E27FC236}">
              <a16:creationId xmlns:a16="http://schemas.microsoft.com/office/drawing/2014/main" id="{00000000-0008-0000-0800-000042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579" name="Text Box 6">
          <a:extLst>
            <a:ext uri="{FF2B5EF4-FFF2-40B4-BE49-F238E27FC236}">
              <a16:creationId xmlns:a16="http://schemas.microsoft.com/office/drawing/2014/main" id="{00000000-0008-0000-0800-000043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580" name="Text Box 6">
          <a:extLst>
            <a:ext uri="{FF2B5EF4-FFF2-40B4-BE49-F238E27FC236}">
              <a16:creationId xmlns:a16="http://schemas.microsoft.com/office/drawing/2014/main" id="{00000000-0008-0000-0800-000044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581" name="Text Box 6">
          <a:extLst>
            <a:ext uri="{FF2B5EF4-FFF2-40B4-BE49-F238E27FC236}">
              <a16:creationId xmlns:a16="http://schemas.microsoft.com/office/drawing/2014/main" id="{00000000-0008-0000-0800-000045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57150</xdr:rowOff>
    </xdr:from>
    <xdr:to>
      <xdr:col>63</xdr:col>
      <xdr:colOff>28575</xdr:colOff>
      <xdr:row>16</xdr:row>
      <xdr:rowOff>76200</xdr:rowOff>
    </xdr:to>
    <xdr:sp macro="" textlink="">
      <xdr:nvSpPr>
        <xdr:cNvPr id="582" name="Text Box 6">
          <a:extLst>
            <a:ext uri="{FF2B5EF4-FFF2-40B4-BE49-F238E27FC236}">
              <a16:creationId xmlns:a16="http://schemas.microsoft.com/office/drawing/2014/main" id="{00000000-0008-0000-0800-000046020000}"/>
            </a:ext>
          </a:extLst>
        </xdr:cNvPr>
        <xdr:cNvSpPr txBox="1">
          <a:spLocks noChangeArrowheads="1"/>
        </xdr:cNvSpPr>
      </xdr:nvSpPr>
      <xdr:spPr bwMode="auto">
        <a:xfrm flipV="1">
          <a:off x="23545800" y="3667125"/>
          <a:ext cx="21907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583" name="Text Box 6">
          <a:extLst>
            <a:ext uri="{FF2B5EF4-FFF2-40B4-BE49-F238E27FC236}">
              <a16:creationId xmlns:a16="http://schemas.microsoft.com/office/drawing/2014/main" id="{00000000-0008-0000-0800-000047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584" name="Text Box 6">
          <a:extLst>
            <a:ext uri="{FF2B5EF4-FFF2-40B4-BE49-F238E27FC236}">
              <a16:creationId xmlns:a16="http://schemas.microsoft.com/office/drawing/2014/main" id="{00000000-0008-0000-0800-000048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585" name="Text Box 6">
          <a:extLst>
            <a:ext uri="{FF2B5EF4-FFF2-40B4-BE49-F238E27FC236}">
              <a16:creationId xmlns:a16="http://schemas.microsoft.com/office/drawing/2014/main" id="{00000000-0008-0000-0800-000049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586" name="Text Box 6">
          <a:extLst>
            <a:ext uri="{FF2B5EF4-FFF2-40B4-BE49-F238E27FC236}">
              <a16:creationId xmlns:a16="http://schemas.microsoft.com/office/drawing/2014/main" id="{00000000-0008-0000-0800-00004A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587" name="Text Box 6">
          <a:extLst>
            <a:ext uri="{FF2B5EF4-FFF2-40B4-BE49-F238E27FC236}">
              <a16:creationId xmlns:a16="http://schemas.microsoft.com/office/drawing/2014/main" id="{00000000-0008-0000-0800-00004B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588" name="Text Box 6">
          <a:extLst>
            <a:ext uri="{FF2B5EF4-FFF2-40B4-BE49-F238E27FC236}">
              <a16:creationId xmlns:a16="http://schemas.microsoft.com/office/drawing/2014/main" id="{00000000-0008-0000-0800-00004C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589" name="Text Box 6">
          <a:extLst>
            <a:ext uri="{FF2B5EF4-FFF2-40B4-BE49-F238E27FC236}">
              <a16:creationId xmlns:a16="http://schemas.microsoft.com/office/drawing/2014/main" id="{00000000-0008-0000-0800-00004D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590" name="Text Box 6">
          <a:extLst>
            <a:ext uri="{FF2B5EF4-FFF2-40B4-BE49-F238E27FC236}">
              <a16:creationId xmlns:a16="http://schemas.microsoft.com/office/drawing/2014/main" id="{00000000-0008-0000-0800-00004E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591" name="Text Box 6">
          <a:extLst>
            <a:ext uri="{FF2B5EF4-FFF2-40B4-BE49-F238E27FC236}">
              <a16:creationId xmlns:a16="http://schemas.microsoft.com/office/drawing/2014/main" id="{00000000-0008-0000-0800-00004F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592" name="Text Box 6">
          <a:extLst>
            <a:ext uri="{FF2B5EF4-FFF2-40B4-BE49-F238E27FC236}">
              <a16:creationId xmlns:a16="http://schemas.microsoft.com/office/drawing/2014/main" id="{00000000-0008-0000-0800-000050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593" name="Text Box 6">
          <a:extLst>
            <a:ext uri="{FF2B5EF4-FFF2-40B4-BE49-F238E27FC236}">
              <a16:creationId xmlns:a16="http://schemas.microsoft.com/office/drawing/2014/main" id="{00000000-0008-0000-0800-000051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94" name="Text Box 6">
          <a:extLst>
            <a:ext uri="{FF2B5EF4-FFF2-40B4-BE49-F238E27FC236}">
              <a16:creationId xmlns:a16="http://schemas.microsoft.com/office/drawing/2014/main" id="{00000000-0008-0000-0800-000052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95" name="Text Box 6">
          <a:extLst>
            <a:ext uri="{FF2B5EF4-FFF2-40B4-BE49-F238E27FC236}">
              <a16:creationId xmlns:a16="http://schemas.microsoft.com/office/drawing/2014/main" id="{00000000-0008-0000-0800-000053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96" name="Text Box 6">
          <a:extLst>
            <a:ext uri="{FF2B5EF4-FFF2-40B4-BE49-F238E27FC236}">
              <a16:creationId xmlns:a16="http://schemas.microsoft.com/office/drawing/2014/main" id="{00000000-0008-0000-0800-000054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597" name="Text Box 6">
          <a:extLst>
            <a:ext uri="{FF2B5EF4-FFF2-40B4-BE49-F238E27FC236}">
              <a16:creationId xmlns:a16="http://schemas.microsoft.com/office/drawing/2014/main" id="{00000000-0008-0000-0800-000055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598" name="Text Box 6">
          <a:extLst>
            <a:ext uri="{FF2B5EF4-FFF2-40B4-BE49-F238E27FC236}">
              <a16:creationId xmlns:a16="http://schemas.microsoft.com/office/drawing/2014/main" id="{00000000-0008-0000-0800-000056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599" name="Text Box 6">
          <a:extLst>
            <a:ext uri="{FF2B5EF4-FFF2-40B4-BE49-F238E27FC236}">
              <a16:creationId xmlns:a16="http://schemas.microsoft.com/office/drawing/2014/main" id="{00000000-0008-0000-0800-000057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00" name="Text Box 6">
          <a:extLst>
            <a:ext uri="{FF2B5EF4-FFF2-40B4-BE49-F238E27FC236}">
              <a16:creationId xmlns:a16="http://schemas.microsoft.com/office/drawing/2014/main" id="{00000000-0008-0000-0800-000058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01" name="Text Box 6">
          <a:extLst>
            <a:ext uri="{FF2B5EF4-FFF2-40B4-BE49-F238E27FC236}">
              <a16:creationId xmlns:a16="http://schemas.microsoft.com/office/drawing/2014/main" id="{00000000-0008-0000-0800-000059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02" name="Text Box 6">
          <a:extLst>
            <a:ext uri="{FF2B5EF4-FFF2-40B4-BE49-F238E27FC236}">
              <a16:creationId xmlns:a16="http://schemas.microsoft.com/office/drawing/2014/main" id="{00000000-0008-0000-0800-00005A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03" name="Text Box 6">
          <a:extLst>
            <a:ext uri="{FF2B5EF4-FFF2-40B4-BE49-F238E27FC236}">
              <a16:creationId xmlns:a16="http://schemas.microsoft.com/office/drawing/2014/main" id="{00000000-0008-0000-0800-00005B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04" name="Text Box 6">
          <a:extLst>
            <a:ext uri="{FF2B5EF4-FFF2-40B4-BE49-F238E27FC236}">
              <a16:creationId xmlns:a16="http://schemas.microsoft.com/office/drawing/2014/main" id="{00000000-0008-0000-0800-00005C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05" name="Text Box 6">
          <a:extLst>
            <a:ext uri="{FF2B5EF4-FFF2-40B4-BE49-F238E27FC236}">
              <a16:creationId xmlns:a16="http://schemas.microsoft.com/office/drawing/2014/main" id="{00000000-0008-0000-0800-00005D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06" name="Text Box 6">
          <a:extLst>
            <a:ext uri="{FF2B5EF4-FFF2-40B4-BE49-F238E27FC236}">
              <a16:creationId xmlns:a16="http://schemas.microsoft.com/office/drawing/2014/main" id="{00000000-0008-0000-0800-00005E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07" name="Text Box 6">
          <a:extLst>
            <a:ext uri="{FF2B5EF4-FFF2-40B4-BE49-F238E27FC236}">
              <a16:creationId xmlns:a16="http://schemas.microsoft.com/office/drawing/2014/main" id="{00000000-0008-0000-0800-00005F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08" name="Text Box 6">
          <a:extLst>
            <a:ext uri="{FF2B5EF4-FFF2-40B4-BE49-F238E27FC236}">
              <a16:creationId xmlns:a16="http://schemas.microsoft.com/office/drawing/2014/main" id="{00000000-0008-0000-0800-000060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09" name="Text Box 6">
          <a:extLst>
            <a:ext uri="{FF2B5EF4-FFF2-40B4-BE49-F238E27FC236}">
              <a16:creationId xmlns:a16="http://schemas.microsoft.com/office/drawing/2014/main" id="{00000000-0008-0000-0800-000061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10" name="Text Box 6">
          <a:extLst>
            <a:ext uri="{FF2B5EF4-FFF2-40B4-BE49-F238E27FC236}">
              <a16:creationId xmlns:a16="http://schemas.microsoft.com/office/drawing/2014/main" id="{00000000-0008-0000-0800-000062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11" name="Text Box 6">
          <a:extLst>
            <a:ext uri="{FF2B5EF4-FFF2-40B4-BE49-F238E27FC236}">
              <a16:creationId xmlns:a16="http://schemas.microsoft.com/office/drawing/2014/main" id="{00000000-0008-0000-0800-000063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12" name="Text Box 6">
          <a:extLst>
            <a:ext uri="{FF2B5EF4-FFF2-40B4-BE49-F238E27FC236}">
              <a16:creationId xmlns:a16="http://schemas.microsoft.com/office/drawing/2014/main" id="{00000000-0008-0000-0800-000064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13" name="Text Box 6">
          <a:extLst>
            <a:ext uri="{FF2B5EF4-FFF2-40B4-BE49-F238E27FC236}">
              <a16:creationId xmlns:a16="http://schemas.microsoft.com/office/drawing/2014/main" id="{00000000-0008-0000-0800-000065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14" name="Text Box 6">
          <a:extLst>
            <a:ext uri="{FF2B5EF4-FFF2-40B4-BE49-F238E27FC236}">
              <a16:creationId xmlns:a16="http://schemas.microsoft.com/office/drawing/2014/main" id="{00000000-0008-0000-0800-000066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15" name="Text Box 6">
          <a:extLst>
            <a:ext uri="{FF2B5EF4-FFF2-40B4-BE49-F238E27FC236}">
              <a16:creationId xmlns:a16="http://schemas.microsoft.com/office/drawing/2014/main" id="{00000000-0008-0000-0800-000067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16" name="Text Box 6">
          <a:extLst>
            <a:ext uri="{FF2B5EF4-FFF2-40B4-BE49-F238E27FC236}">
              <a16:creationId xmlns:a16="http://schemas.microsoft.com/office/drawing/2014/main" id="{00000000-0008-0000-0800-000068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17" name="Text Box 6">
          <a:extLst>
            <a:ext uri="{FF2B5EF4-FFF2-40B4-BE49-F238E27FC236}">
              <a16:creationId xmlns:a16="http://schemas.microsoft.com/office/drawing/2014/main" id="{00000000-0008-0000-0800-000069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18" name="Text Box 6">
          <a:extLst>
            <a:ext uri="{FF2B5EF4-FFF2-40B4-BE49-F238E27FC236}">
              <a16:creationId xmlns:a16="http://schemas.microsoft.com/office/drawing/2014/main" id="{00000000-0008-0000-0800-00006A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19" name="Text Box 6">
          <a:extLst>
            <a:ext uri="{FF2B5EF4-FFF2-40B4-BE49-F238E27FC236}">
              <a16:creationId xmlns:a16="http://schemas.microsoft.com/office/drawing/2014/main" id="{00000000-0008-0000-0800-00006B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20" name="Text Box 6">
          <a:extLst>
            <a:ext uri="{FF2B5EF4-FFF2-40B4-BE49-F238E27FC236}">
              <a16:creationId xmlns:a16="http://schemas.microsoft.com/office/drawing/2014/main" id="{00000000-0008-0000-0800-00006C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21" name="Text Box 6">
          <a:extLst>
            <a:ext uri="{FF2B5EF4-FFF2-40B4-BE49-F238E27FC236}">
              <a16:creationId xmlns:a16="http://schemas.microsoft.com/office/drawing/2014/main" id="{00000000-0008-0000-0800-00006D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22" name="Text Box 6">
          <a:extLst>
            <a:ext uri="{FF2B5EF4-FFF2-40B4-BE49-F238E27FC236}">
              <a16:creationId xmlns:a16="http://schemas.microsoft.com/office/drawing/2014/main" id="{00000000-0008-0000-0800-00006E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23" name="Text Box 6">
          <a:extLst>
            <a:ext uri="{FF2B5EF4-FFF2-40B4-BE49-F238E27FC236}">
              <a16:creationId xmlns:a16="http://schemas.microsoft.com/office/drawing/2014/main" id="{00000000-0008-0000-0800-00006F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24" name="Text Box 6">
          <a:extLst>
            <a:ext uri="{FF2B5EF4-FFF2-40B4-BE49-F238E27FC236}">
              <a16:creationId xmlns:a16="http://schemas.microsoft.com/office/drawing/2014/main" id="{00000000-0008-0000-0800-000070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25" name="Text Box 6">
          <a:extLst>
            <a:ext uri="{FF2B5EF4-FFF2-40B4-BE49-F238E27FC236}">
              <a16:creationId xmlns:a16="http://schemas.microsoft.com/office/drawing/2014/main" id="{00000000-0008-0000-0800-000071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26" name="Text Box 6">
          <a:extLst>
            <a:ext uri="{FF2B5EF4-FFF2-40B4-BE49-F238E27FC236}">
              <a16:creationId xmlns:a16="http://schemas.microsoft.com/office/drawing/2014/main" id="{00000000-0008-0000-0800-000072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27" name="Text Box 6">
          <a:extLst>
            <a:ext uri="{FF2B5EF4-FFF2-40B4-BE49-F238E27FC236}">
              <a16:creationId xmlns:a16="http://schemas.microsoft.com/office/drawing/2014/main" id="{00000000-0008-0000-0800-000073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28" name="Text Box 6">
          <a:extLst>
            <a:ext uri="{FF2B5EF4-FFF2-40B4-BE49-F238E27FC236}">
              <a16:creationId xmlns:a16="http://schemas.microsoft.com/office/drawing/2014/main" id="{00000000-0008-0000-0800-000074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29" name="Text Box 6">
          <a:extLst>
            <a:ext uri="{FF2B5EF4-FFF2-40B4-BE49-F238E27FC236}">
              <a16:creationId xmlns:a16="http://schemas.microsoft.com/office/drawing/2014/main" id="{00000000-0008-0000-0800-000075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30" name="Text Box 6">
          <a:extLst>
            <a:ext uri="{FF2B5EF4-FFF2-40B4-BE49-F238E27FC236}">
              <a16:creationId xmlns:a16="http://schemas.microsoft.com/office/drawing/2014/main" id="{00000000-0008-0000-0800-000076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31" name="Text Box 6">
          <a:extLst>
            <a:ext uri="{FF2B5EF4-FFF2-40B4-BE49-F238E27FC236}">
              <a16:creationId xmlns:a16="http://schemas.microsoft.com/office/drawing/2014/main" id="{00000000-0008-0000-0800-000077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32" name="Text Box 6">
          <a:extLst>
            <a:ext uri="{FF2B5EF4-FFF2-40B4-BE49-F238E27FC236}">
              <a16:creationId xmlns:a16="http://schemas.microsoft.com/office/drawing/2014/main" id="{00000000-0008-0000-0800-000078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33" name="Text Box 6">
          <a:extLst>
            <a:ext uri="{FF2B5EF4-FFF2-40B4-BE49-F238E27FC236}">
              <a16:creationId xmlns:a16="http://schemas.microsoft.com/office/drawing/2014/main" id="{00000000-0008-0000-0800-000079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34" name="Text Box 6">
          <a:extLst>
            <a:ext uri="{FF2B5EF4-FFF2-40B4-BE49-F238E27FC236}">
              <a16:creationId xmlns:a16="http://schemas.microsoft.com/office/drawing/2014/main" id="{00000000-0008-0000-0800-00007A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35" name="Text Box 6">
          <a:extLst>
            <a:ext uri="{FF2B5EF4-FFF2-40B4-BE49-F238E27FC236}">
              <a16:creationId xmlns:a16="http://schemas.microsoft.com/office/drawing/2014/main" id="{00000000-0008-0000-0800-00007B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36" name="Text Box 6">
          <a:extLst>
            <a:ext uri="{FF2B5EF4-FFF2-40B4-BE49-F238E27FC236}">
              <a16:creationId xmlns:a16="http://schemas.microsoft.com/office/drawing/2014/main" id="{00000000-0008-0000-0800-00007C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37" name="Text Box 6">
          <a:extLst>
            <a:ext uri="{FF2B5EF4-FFF2-40B4-BE49-F238E27FC236}">
              <a16:creationId xmlns:a16="http://schemas.microsoft.com/office/drawing/2014/main" id="{00000000-0008-0000-0800-00007D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38" name="Text Box 6">
          <a:extLst>
            <a:ext uri="{FF2B5EF4-FFF2-40B4-BE49-F238E27FC236}">
              <a16:creationId xmlns:a16="http://schemas.microsoft.com/office/drawing/2014/main" id="{00000000-0008-0000-0800-00007E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39" name="Text Box 6">
          <a:extLst>
            <a:ext uri="{FF2B5EF4-FFF2-40B4-BE49-F238E27FC236}">
              <a16:creationId xmlns:a16="http://schemas.microsoft.com/office/drawing/2014/main" id="{00000000-0008-0000-0800-00007F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40" name="Text Box 6">
          <a:extLst>
            <a:ext uri="{FF2B5EF4-FFF2-40B4-BE49-F238E27FC236}">
              <a16:creationId xmlns:a16="http://schemas.microsoft.com/office/drawing/2014/main" id="{00000000-0008-0000-0800-000080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41" name="Text Box 6">
          <a:extLst>
            <a:ext uri="{FF2B5EF4-FFF2-40B4-BE49-F238E27FC236}">
              <a16:creationId xmlns:a16="http://schemas.microsoft.com/office/drawing/2014/main" id="{00000000-0008-0000-0800-000081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42" name="Text Box 6">
          <a:extLst>
            <a:ext uri="{FF2B5EF4-FFF2-40B4-BE49-F238E27FC236}">
              <a16:creationId xmlns:a16="http://schemas.microsoft.com/office/drawing/2014/main" id="{00000000-0008-0000-0800-000082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43" name="Text Box 6">
          <a:extLst>
            <a:ext uri="{FF2B5EF4-FFF2-40B4-BE49-F238E27FC236}">
              <a16:creationId xmlns:a16="http://schemas.microsoft.com/office/drawing/2014/main" id="{00000000-0008-0000-0800-000083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44" name="Text Box 6">
          <a:extLst>
            <a:ext uri="{FF2B5EF4-FFF2-40B4-BE49-F238E27FC236}">
              <a16:creationId xmlns:a16="http://schemas.microsoft.com/office/drawing/2014/main" id="{00000000-0008-0000-0800-000084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45" name="Text Box 6">
          <a:extLst>
            <a:ext uri="{FF2B5EF4-FFF2-40B4-BE49-F238E27FC236}">
              <a16:creationId xmlns:a16="http://schemas.microsoft.com/office/drawing/2014/main" id="{00000000-0008-0000-0800-000085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46" name="Text Box 6">
          <a:extLst>
            <a:ext uri="{FF2B5EF4-FFF2-40B4-BE49-F238E27FC236}">
              <a16:creationId xmlns:a16="http://schemas.microsoft.com/office/drawing/2014/main" id="{00000000-0008-0000-0800-000086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47" name="Text Box 6">
          <a:extLst>
            <a:ext uri="{FF2B5EF4-FFF2-40B4-BE49-F238E27FC236}">
              <a16:creationId xmlns:a16="http://schemas.microsoft.com/office/drawing/2014/main" id="{00000000-0008-0000-0800-000087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48" name="Text Box 6">
          <a:extLst>
            <a:ext uri="{FF2B5EF4-FFF2-40B4-BE49-F238E27FC236}">
              <a16:creationId xmlns:a16="http://schemas.microsoft.com/office/drawing/2014/main" id="{00000000-0008-0000-0800-000088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49" name="Text Box 6">
          <a:extLst>
            <a:ext uri="{FF2B5EF4-FFF2-40B4-BE49-F238E27FC236}">
              <a16:creationId xmlns:a16="http://schemas.microsoft.com/office/drawing/2014/main" id="{00000000-0008-0000-0800-000089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50" name="Text Box 6">
          <a:extLst>
            <a:ext uri="{FF2B5EF4-FFF2-40B4-BE49-F238E27FC236}">
              <a16:creationId xmlns:a16="http://schemas.microsoft.com/office/drawing/2014/main" id="{00000000-0008-0000-0800-00008A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51" name="Text Box 6">
          <a:extLst>
            <a:ext uri="{FF2B5EF4-FFF2-40B4-BE49-F238E27FC236}">
              <a16:creationId xmlns:a16="http://schemas.microsoft.com/office/drawing/2014/main" id="{00000000-0008-0000-0800-00008B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52" name="Text Box 6">
          <a:extLst>
            <a:ext uri="{FF2B5EF4-FFF2-40B4-BE49-F238E27FC236}">
              <a16:creationId xmlns:a16="http://schemas.microsoft.com/office/drawing/2014/main" id="{00000000-0008-0000-0800-00008C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53" name="Text Box 6">
          <a:extLst>
            <a:ext uri="{FF2B5EF4-FFF2-40B4-BE49-F238E27FC236}">
              <a16:creationId xmlns:a16="http://schemas.microsoft.com/office/drawing/2014/main" id="{00000000-0008-0000-0800-00008D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54" name="Text Box 6">
          <a:extLst>
            <a:ext uri="{FF2B5EF4-FFF2-40B4-BE49-F238E27FC236}">
              <a16:creationId xmlns:a16="http://schemas.microsoft.com/office/drawing/2014/main" id="{00000000-0008-0000-0800-00008E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55" name="Text Box 6">
          <a:extLst>
            <a:ext uri="{FF2B5EF4-FFF2-40B4-BE49-F238E27FC236}">
              <a16:creationId xmlns:a16="http://schemas.microsoft.com/office/drawing/2014/main" id="{00000000-0008-0000-0800-00008F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56" name="Text Box 6">
          <a:extLst>
            <a:ext uri="{FF2B5EF4-FFF2-40B4-BE49-F238E27FC236}">
              <a16:creationId xmlns:a16="http://schemas.microsoft.com/office/drawing/2014/main" id="{00000000-0008-0000-0800-000090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57" name="Text Box 6">
          <a:extLst>
            <a:ext uri="{FF2B5EF4-FFF2-40B4-BE49-F238E27FC236}">
              <a16:creationId xmlns:a16="http://schemas.microsoft.com/office/drawing/2014/main" id="{00000000-0008-0000-0800-000091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58" name="Text Box 6">
          <a:extLst>
            <a:ext uri="{FF2B5EF4-FFF2-40B4-BE49-F238E27FC236}">
              <a16:creationId xmlns:a16="http://schemas.microsoft.com/office/drawing/2014/main" id="{00000000-0008-0000-0800-000092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59" name="Text Box 6">
          <a:extLst>
            <a:ext uri="{FF2B5EF4-FFF2-40B4-BE49-F238E27FC236}">
              <a16:creationId xmlns:a16="http://schemas.microsoft.com/office/drawing/2014/main" id="{00000000-0008-0000-0800-000093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60" name="Text Box 6">
          <a:extLst>
            <a:ext uri="{FF2B5EF4-FFF2-40B4-BE49-F238E27FC236}">
              <a16:creationId xmlns:a16="http://schemas.microsoft.com/office/drawing/2014/main" id="{00000000-0008-0000-0800-000094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61" name="Text Box 6">
          <a:extLst>
            <a:ext uri="{FF2B5EF4-FFF2-40B4-BE49-F238E27FC236}">
              <a16:creationId xmlns:a16="http://schemas.microsoft.com/office/drawing/2014/main" id="{00000000-0008-0000-0800-000095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62" name="Text Box 6">
          <a:extLst>
            <a:ext uri="{FF2B5EF4-FFF2-40B4-BE49-F238E27FC236}">
              <a16:creationId xmlns:a16="http://schemas.microsoft.com/office/drawing/2014/main" id="{00000000-0008-0000-0800-000096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63" name="Text Box 6">
          <a:extLst>
            <a:ext uri="{FF2B5EF4-FFF2-40B4-BE49-F238E27FC236}">
              <a16:creationId xmlns:a16="http://schemas.microsoft.com/office/drawing/2014/main" id="{00000000-0008-0000-0800-000097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64" name="Text Box 6">
          <a:extLst>
            <a:ext uri="{FF2B5EF4-FFF2-40B4-BE49-F238E27FC236}">
              <a16:creationId xmlns:a16="http://schemas.microsoft.com/office/drawing/2014/main" id="{00000000-0008-0000-0800-000098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65" name="Text Box 6">
          <a:extLst>
            <a:ext uri="{FF2B5EF4-FFF2-40B4-BE49-F238E27FC236}">
              <a16:creationId xmlns:a16="http://schemas.microsoft.com/office/drawing/2014/main" id="{00000000-0008-0000-0800-000099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66" name="Text Box 6">
          <a:extLst>
            <a:ext uri="{FF2B5EF4-FFF2-40B4-BE49-F238E27FC236}">
              <a16:creationId xmlns:a16="http://schemas.microsoft.com/office/drawing/2014/main" id="{00000000-0008-0000-0800-00009A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67" name="Text Box 6">
          <a:extLst>
            <a:ext uri="{FF2B5EF4-FFF2-40B4-BE49-F238E27FC236}">
              <a16:creationId xmlns:a16="http://schemas.microsoft.com/office/drawing/2014/main" id="{00000000-0008-0000-0800-00009B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68" name="Text Box 6">
          <a:extLst>
            <a:ext uri="{FF2B5EF4-FFF2-40B4-BE49-F238E27FC236}">
              <a16:creationId xmlns:a16="http://schemas.microsoft.com/office/drawing/2014/main" id="{00000000-0008-0000-0800-00009C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69" name="Text Box 6">
          <a:extLst>
            <a:ext uri="{FF2B5EF4-FFF2-40B4-BE49-F238E27FC236}">
              <a16:creationId xmlns:a16="http://schemas.microsoft.com/office/drawing/2014/main" id="{00000000-0008-0000-0800-00009D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70" name="Text Box 6">
          <a:extLst>
            <a:ext uri="{FF2B5EF4-FFF2-40B4-BE49-F238E27FC236}">
              <a16:creationId xmlns:a16="http://schemas.microsoft.com/office/drawing/2014/main" id="{00000000-0008-0000-0800-00009E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71" name="Text Box 6">
          <a:extLst>
            <a:ext uri="{FF2B5EF4-FFF2-40B4-BE49-F238E27FC236}">
              <a16:creationId xmlns:a16="http://schemas.microsoft.com/office/drawing/2014/main" id="{00000000-0008-0000-0800-00009F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72" name="Text Box 6">
          <a:extLst>
            <a:ext uri="{FF2B5EF4-FFF2-40B4-BE49-F238E27FC236}">
              <a16:creationId xmlns:a16="http://schemas.microsoft.com/office/drawing/2014/main" id="{00000000-0008-0000-0800-0000A0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73" name="Text Box 6">
          <a:extLst>
            <a:ext uri="{FF2B5EF4-FFF2-40B4-BE49-F238E27FC236}">
              <a16:creationId xmlns:a16="http://schemas.microsoft.com/office/drawing/2014/main" id="{00000000-0008-0000-0800-0000A1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74" name="Text Box 6">
          <a:extLst>
            <a:ext uri="{FF2B5EF4-FFF2-40B4-BE49-F238E27FC236}">
              <a16:creationId xmlns:a16="http://schemas.microsoft.com/office/drawing/2014/main" id="{00000000-0008-0000-0800-0000A2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75" name="Text Box 6">
          <a:extLst>
            <a:ext uri="{FF2B5EF4-FFF2-40B4-BE49-F238E27FC236}">
              <a16:creationId xmlns:a16="http://schemas.microsoft.com/office/drawing/2014/main" id="{00000000-0008-0000-0800-0000A3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76" name="Text Box 6">
          <a:extLst>
            <a:ext uri="{FF2B5EF4-FFF2-40B4-BE49-F238E27FC236}">
              <a16:creationId xmlns:a16="http://schemas.microsoft.com/office/drawing/2014/main" id="{00000000-0008-0000-0800-0000A4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77" name="Text Box 6">
          <a:extLst>
            <a:ext uri="{FF2B5EF4-FFF2-40B4-BE49-F238E27FC236}">
              <a16:creationId xmlns:a16="http://schemas.microsoft.com/office/drawing/2014/main" id="{00000000-0008-0000-0800-0000A5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78" name="Text Box 6">
          <a:extLst>
            <a:ext uri="{FF2B5EF4-FFF2-40B4-BE49-F238E27FC236}">
              <a16:creationId xmlns:a16="http://schemas.microsoft.com/office/drawing/2014/main" id="{00000000-0008-0000-0800-0000A6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79" name="Text Box 6">
          <a:extLst>
            <a:ext uri="{FF2B5EF4-FFF2-40B4-BE49-F238E27FC236}">
              <a16:creationId xmlns:a16="http://schemas.microsoft.com/office/drawing/2014/main" id="{00000000-0008-0000-0800-0000A7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80" name="Text Box 6">
          <a:extLst>
            <a:ext uri="{FF2B5EF4-FFF2-40B4-BE49-F238E27FC236}">
              <a16:creationId xmlns:a16="http://schemas.microsoft.com/office/drawing/2014/main" id="{00000000-0008-0000-0800-0000A8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681" name="Text Box 6">
          <a:extLst>
            <a:ext uri="{FF2B5EF4-FFF2-40B4-BE49-F238E27FC236}">
              <a16:creationId xmlns:a16="http://schemas.microsoft.com/office/drawing/2014/main" id="{00000000-0008-0000-0800-0000A9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82" name="Text Box 6">
          <a:extLst>
            <a:ext uri="{FF2B5EF4-FFF2-40B4-BE49-F238E27FC236}">
              <a16:creationId xmlns:a16="http://schemas.microsoft.com/office/drawing/2014/main" id="{00000000-0008-0000-0800-0000AA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683" name="Text Box 6">
          <a:extLst>
            <a:ext uri="{FF2B5EF4-FFF2-40B4-BE49-F238E27FC236}">
              <a16:creationId xmlns:a16="http://schemas.microsoft.com/office/drawing/2014/main" id="{00000000-0008-0000-0800-0000AB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84" name="Text Box 6">
          <a:extLst>
            <a:ext uri="{FF2B5EF4-FFF2-40B4-BE49-F238E27FC236}">
              <a16:creationId xmlns:a16="http://schemas.microsoft.com/office/drawing/2014/main" id="{00000000-0008-0000-0800-0000AC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685" name="Text Box 6">
          <a:extLst>
            <a:ext uri="{FF2B5EF4-FFF2-40B4-BE49-F238E27FC236}">
              <a16:creationId xmlns:a16="http://schemas.microsoft.com/office/drawing/2014/main" id="{00000000-0008-0000-0800-0000AD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86" name="Text Box 6">
          <a:extLst>
            <a:ext uri="{FF2B5EF4-FFF2-40B4-BE49-F238E27FC236}">
              <a16:creationId xmlns:a16="http://schemas.microsoft.com/office/drawing/2014/main" id="{00000000-0008-0000-0800-0000AE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687" name="Text Box 6">
          <a:extLst>
            <a:ext uri="{FF2B5EF4-FFF2-40B4-BE49-F238E27FC236}">
              <a16:creationId xmlns:a16="http://schemas.microsoft.com/office/drawing/2014/main" id="{00000000-0008-0000-0800-0000AF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88" name="Text Box 6">
          <a:extLst>
            <a:ext uri="{FF2B5EF4-FFF2-40B4-BE49-F238E27FC236}">
              <a16:creationId xmlns:a16="http://schemas.microsoft.com/office/drawing/2014/main" id="{00000000-0008-0000-0800-0000B0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689" name="Text Box 6">
          <a:extLst>
            <a:ext uri="{FF2B5EF4-FFF2-40B4-BE49-F238E27FC236}">
              <a16:creationId xmlns:a16="http://schemas.microsoft.com/office/drawing/2014/main" id="{00000000-0008-0000-0800-0000B1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90" name="Text Box 6">
          <a:extLst>
            <a:ext uri="{FF2B5EF4-FFF2-40B4-BE49-F238E27FC236}">
              <a16:creationId xmlns:a16="http://schemas.microsoft.com/office/drawing/2014/main" id="{00000000-0008-0000-0800-0000B2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691" name="Text Box 6">
          <a:extLst>
            <a:ext uri="{FF2B5EF4-FFF2-40B4-BE49-F238E27FC236}">
              <a16:creationId xmlns:a16="http://schemas.microsoft.com/office/drawing/2014/main" id="{00000000-0008-0000-0800-0000B3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92" name="Text Box 6">
          <a:extLst>
            <a:ext uri="{FF2B5EF4-FFF2-40B4-BE49-F238E27FC236}">
              <a16:creationId xmlns:a16="http://schemas.microsoft.com/office/drawing/2014/main" id="{00000000-0008-0000-0800-0000B4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693" name="Text Box 6">
          <a:extLst>
            <a:ext uri="{FF2B5EF4-FFF2-40B4-BE49-F238E27FC236}">
              <a16:creationId xmlns:a16="http://schemas.microsoft.com/office/drawing/2014/main" id="{00000000-0008-0000-0800-0000B5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94" name="Text Box 6">
          <a:extLst>
            <a:ext uri="{FF2B5EF4-FFF2-40B4-BE49-F238E27FC236}">
              <a16:creationId xmlns:a16="http://schemas.microsoft.com/office/drawing/2014/main" id="{00000000-0008-0000-0800-0000B6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95" name="Text Box 6">
          <a:extLst>
            <a:ext uri="{FF2B5EF4-FFF2-40B4-BE49-F238E27FC236}">
              <a16:creationId xmlns:a16="http://schemas.microsoft.com/office/drawing/2014/main" id="{00000000-0008-0000-0800-0000B7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96" name="Text Box 6">
          <a:extLst>
            <a:ext uri="{FF2B5EF4-FFF2-40B4-BE49-F238E27FC236}">
              <a16:creationId xmlns:a16="http://schemas.microsoft.com/office/drawing/2014/main" id="{00000000-0008-0000-0800-0000B8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697" name="Text Box 6">
          <a:extLst>
            <a:ext uri="{FF2B5EF4-FFF2-40B4-BE49-F238E27FC236}">
              <a16:creationId xmlns:a16="http://schemas.microsoft.com/office/drawing/2014/main" id="{00000000-0008-0000-0800-0000B9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98" name="Text Box 6">
          <a:extLst>
            <a:ext uri="{FF2B5EF4-FFF2-40B4-BE49-F238E27FC236}">
              <a16:creationId xmlns:a16="http://schemas.microsoft.com/office/drawing/2014/main" id="{00000000-0008-0000-0800-0000BA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699" name="Text Box 6">
          <a:extLst>
            <a:ext uri="{FF2B5EF4-FFF2-40B4-BE49-F238E27FC236}">
              <a16:creationId xmlns:a16="http://schemas.microsoft.com/office/drawing/2014/main" id="{00000000-0008-0000-0800-0000BB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00" name="Text Box 6">
          <a:extLst>
            <a:ext uri="{FF2B5EF4-FFF2-40B4-BE49-F238E27FC236}">
              <a16:creationId xmlns:a16="http://schemas.microsoft.com/office/drawing/2014/main" id="{00000000-0008-0000-0800-0000BC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01" name="Text Box 6">
          <a:extLst>
            <a:ext uri="{FF2B5EF4-FFF2-40B4-BE49-F238E27FC236}">
              <a16:creationId xmlns:a16="http://schemas.microsoft.com/office/drawing/2014/main" id="{00000000-0008-0000-0800-0000BD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02" name="Text Box 6">
          <a:extLst>
            <a:ext uri="{FF2B5EF4-FFF2-40B4-BE49-F238E27FC236}">
              <a16:creationId xmlns:a16="http://schemas.microsoft.com/office/drawing/2014/main" id="{00000000-0008-0000-0800-0000BE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03" name="Text Box 6">
          <a:extLst>
            <a:ext uri="{FF2B5EF4-FFF2-40B4-BE49-F238E27FC236}">
              <a16:creationId xmlns:a16="http://schemas.microsoft.com/office/drawing/2014/main" id="{00000000-0008-0000-0800-0000BF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04" name="Text Box 6">
          <a:extLst>
            <a:ext uri="{FF2B5EF4-FFF2-40B4-BE49-F238E27FC236}">
              <a16:creationId xmlns:a16="http://schemas.microsoft.com/office/drawing/2014/main" id="{00000000-0008-0000-0800-0000C0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05" name="Text Box 6">
          <a:extLst>
            <a:ext uri="{FF2B5EF4-FFF2-40B4-BE49-F238E27FC236}">
              <a16:creationId xmlns:a16="http://schemas.microsoft.com/office/drawing/2014/main" id="{00000000-0008-0000-0800-0000C1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06" name="Text Box 6">
          <a:extLst>
            <a:ext uri="{FF2B5EF4-FFF2-40B4-BE49-F238E27FC236}">
              <a16:creationId xmlns:a16="http://schemas.microsoft.com/office/drawing/2014/main" id="{00000000-0008-0000-0800-0000C2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07" name="Text Box 6">
          <a:extLst>
            <a:ext uri="{FF2B5EF4-FFF2-40B4-BE49-F238E27FC236}">
              <a16:creationId xmlns:a16="http://schemas.microsoft.com/office/drawing/2014/main" id="{00000000-0008-0000-0800-0000C3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08" name="Text Box 6">
          <a:extLst>
            <a:ext uri="{FF2B5EF4-FFF2-40B4-BE49-F238E27FC236}">
              <a16:creationId xmlns:a16="http://schemas.microsoft.com/office/drawing/2014/main" id="{00000000-0008-0000-0800-0000C4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09" name="Text Box 6">
          <a:extLst>
            <a:ext uri="{FF2B5EF4-FFF2-40B4-BE49-F238E27FC236}">
              <a16:creationId xmlns:a16="http://schemas.microsoft.com/office/drawing/2014/main" id="{00000000-0008-0000-0800-0000C5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10" name="Text Box 6">
          <a:extLst>
            <a:ext uri="{FF2B5EF4-FFF2-40B4-BE49-F238E27FC236}">
              <a16:creationId xmlns:a16="http://schemas.microsoft.com/office/drawing/2014/main" id="{00000000-0008-0000-0800-0000C6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11" name="Text Box 6">
          <a:extLst>
            <a:ext uri="{FF2B5EF4-FFF2-40B4-BE49-F238E27FC236}">
              <a16:creationId xmlns:a16="http://schemas.microsoft.com/office/drawing/2014/main" id="{00000000-0008-0000-0800-0000C7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12" name="Text Box 6">
          <a:extLst>
            <a:ext uri="{FF2B5EF4-FFF2-40B4-BE49-F238E27FC236}">
              <a16:creationId xmlns:a16="http://schemas.microsoft.com/office/drawing/2014/main" id="{00000000-0008-0000-0800-0000C8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13" name="Text Box 6">
          <a:extLst>
            <a:ext uri="{FF2B5EF4-FFF2-40B4-BE49-F238E27FC236}">
              <a16:creationId xmlns:a16="http://schemas.microsoft.com/office/drawing/2014/main" id="{00000000-0008-0000-0800-0000C9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14" name="Text Box 6">
          <a:extLst>
            <a:ext uri="{FF2B5EF4-FFF2-40B4-BE49-F238E27FC236}">
              <a16:creationId xmlns:a16="http://schemas.microsoft.com/office/drawing/2014/main" id="{00000000-0008-0000-0800-0000CA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15" name="Text Box 6">
          <a:extLst>
            <a:ext uri="{FF2B5EF4-FFF2-40B4-BE49-F238E27FC236}">
              <a16:creationId xmlns:a16="http://schemas.microsoft.com/office/drawing/2014/main" id="{00000000-0008-0000-0800-0000CB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16" name="Text Box 6">
          <a:extLst>
            <a:ext uri="{FF2B5EF4-FFF2-40B4-BE49-F238E27FC236}">
              <a16:creationId xmlns:a16="http://schemas.microsoft.com/office/drawing/2014/main" id="{00000000-0008-0000-0800-0000CC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17" name="Text Box 6">
          <a:extLst>
            <a:ext uri="{FF2B5EF4-FFF2-40B4-BE49-F238E27FC236}">
              <a16:creationId xmlns:a16="http://schemas.microsoft.com/office/drawing/2014/main" id="{00000000-0008-0000-0800-0000CD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18" name="Text Box 6">
          <a:extLst>
            <a:ext uri="{FF2B5EF4-FFF2-40B4-BE49-F238E27FC236}">
              <a16:creationId xmlns:a16="http://schemas.microsoft.com/office/drawing/2014/main" id="{00000000-0008-0000-0800-0000CE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19" name="Text Box 6">
          <a:extLst>
            <a:ext uri="{FF2B5EF4-FFF2-40B4-BE49-F238E27FC236}">
              <a16:creationId xmlns:a16="http://schemas.microsoft.com/office/drawing/2014/main" id="{00000000-0008-0000-0800-0000CF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20" name="Text Box 6">
          <a:extLst>
            <a:ext uri="{FF2B5EF4-FFF2-40B4-BE49-F238E27FC236}">
              <a16:creationId xmlns:a16="http://schemas.microsoft.com/office/drawing/2014/main" id="{00000000-0008-0000-0800-0000D0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21" name="Text Box 6">
          <a:extLst>
            <a:ext uri="{FF2B5EF4-FFF2-40B4-BE49-F238E27FC236}">
              <a16:creationId xmlns:a16="http://schemas.microsoft.com/office/drawing/2014/main" id="{00000000-0008-0000-0800-0000D1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22" name="Text Box 6">
          <a:extLst>
            <a:ext uri="{FF2B5EF4-FFF2-40B4-BE49-F238E27FC236}">
              <a16:creationId xmlns:a16="http://schemas.microsoft.com/office/drawing/2014/main" id="{00000000-0008-0000-0800-0000D2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23" name="Text Box 6">
          <a:extLst>
            <a:ext uri="{FF2B5EF4-FFF2-40B4-BE49-F238E27FC236}">
              <a16:creationId xmlns:a16="http://schemas.microsoft.com/office/drawing/2014/main" id="{00000000-0008-0000-0800-0000D3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24" name="Text Box 6">
          <a:extLst>
            <a:ext uri="{FF2B5EF4-FFF2-40B4-BE49-F238E27FC236}">
              <a16:creationId xmlns:a16="http://schemas.microsoft.com/office/drawing/2014/main" id="{00000000-0008-0000-0800-0000D4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25" name="Text Box 6">
          <a:extLst>
            <a:ext uri="{FF2B5EF4-FFF2-40B4-BE49-F238E27FC236}">
              <a16:creationId xmlns:a16="http://schemas.microsoft.com/office/drawing/2014/main" id="{00000000-0008-0000-0800-0000D5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26" name="Text Box 6">
          <a:extLst>
            <a:ext uri="{FF2B5EF4-FFF2-40B4-BE49-F238E27FC236}">
              <a16:creationId xmlns:a16="http://schemas.microsoft.com/office/drawing/2014/main" id="{00000000-0008-0000-0800-0000D6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27" name="Text Box 6">
          <a:extLst>
            <a:ext uri="{FF2B5EF4-FFF2-40B4-BE49-F238E27FC236}">
              <a16:creationId xmlns:a16="http://schemas.microsoft.com/office/drawing/2014/main" id="{00000000-0008-0000-0800-0000D7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28" name="Text Box 6">
          <a:extLst>
            <a:ext uri="{FF2B5EF4-FFF2-40B4-BE49-F238E27FC236}">
              <a16:creationId xmlns:a16="http://schemas.microsoft.com/office/drawing/2014/main" id="{00000000-0008-0000-0800-0000D8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29" name="Text Box 6">
          <a:extLst>
            <a:ext uri="{FF2B5EF4-FFF2-40B4-BE49-F238E27FC236}">
              <a16:creationId xmlns:a16="http://schemas.microsoft.com/office/drawing/2014/main" id="{00000000-0008-0000-0800-0000D9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30" name="Text Box 6">
          <a:extLst>
            <a:ext uri="{FF2B5EF4-FFF2-40B4-BE49-F238E27FC236}">
              <a16:creationId xmlns:a16="http://schemas.microsoft.com/office/drawing/2014/main" id="{00000000-0008-0000-0800-0000DA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31" name="Text Box 6">
          <a:extLst>
            <a:ext uri="{FF2B5EF4-FFF2-40B4-BE49-F238E27FC236}">
              <a16:creationId xmlns:a16="http://schemas.microsoft.com/office/drawing/2014/main" id="{00000000-0008-0000-0800-0000DB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32" name="Text Box 6">
          <a:extLst>
            <a:ext uri="{FF2B5EF4-FFF2-40B4-BE49-F238E27FC236}">
              <a16:creationId xmlns:a16="http://schemas.microsoft.com/office/drawing/2014/main" id="{00000000-0008-0000-0800-0000DC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33" name="Text Box 6">
          <a:extLst>
            <a:ext uri="{FF2B5EF4-FFF2-40B4-BE49-F238E27FC236}">
              <a16:creationId xmlns:a16="http://schemas.microsoft.com/office/drawing/2014/main" id="{00000000-0008-0000-0800-0000DD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34" name="Text Box 6">
          <a:extLst>
            <a:ext uri="{FF2B5EF4-FFF2-40B4-BE49-F238E27FC236}">
              <a16:creationId xmlns:a16="http://schemas.microsoft.com/office/drawing/2014/main" id="{00000000-0008-0000-0800-0000DE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35" name="Text Box 6">
          <a:extLst>
            <a:ext uri="{FF2B5EF4-FFF2-40B4-BE49-F238E27FC236}">
              <a16:creationId xmlns:a16="http://schemas.microsoft.com/office/drawing/2014/main" id="{00000000-0008-0000-0800-0000DF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36" name="Text Box 6">
          <a:extLst>
            <a:ext uri="{FF2B5EF4-FFF2-40B4-BE49-F238E27FC236}">
              <a16:creationId xmlns:a16="http://schemas.microsoft.com/office/drawing/2014/main" id="{00000000-0008-0000-0800-0000E0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37" name="Text Box 6">
          <a:extLst>
            <a:ext uri="{FF2B5EF4-FFF2-40B4-BE49-F238E27FC236}">
              <a16:creationId xmlns:a16="http://schemas.microsoft.com/office/drawing/2014/main" id="{00000000-0008-0000-0800-0000E1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38" name="Text Box 6">
          <a:extLst>
            <a:ext uri="{FF2B5EF4-FFF2-40B4-BE49-F238E27FC236}">
              <a16:creationId xmlns:a16="http://schemas.microsoft.com/office/drawing/2014/main" id="{00000000-0008-0000-0800-0000E2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39" name="Text Box 6">
          <a:extLst>
            <a:ext uri="{FF2B5EF4-FFF2-40B4-BE49-F238E27FC236}">
              <a16:creationId xmlns:a16="http://schemas.microsoft.com/office/drawing/2014/main" id="{00000000-0008-0000-0800-0000E3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40" name="Text Box 6">
          <a:extLst>
            <a:ext uri="{FF2B5EF4-FFF2-40B4-BE49-F238E27FC236}">
              <a16:creationId xmlns:a16="http://schemas.microsoft.com/office/drawing/2014/main" id="{00000000-0008-0000-0800-0000E4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41" name="Text Box 6">
          <a:extLst>
            <a:ext uri="{FF2B5EF4-FFF2-40B4-BE49-F238E27FC236}">
              <a16:creationId xmlns:a16="http://schemas.microsoft.com/office/drawing/2014/main" id="{00000000-0008-0000-0800-0000E5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42" name="Text Box 6">
          <a:extLst>
            <a:ext uri="{FF2B5EF4-FFF2-40B4-BE49-F238E27FC236}">
              <a16:creationId xmlns:a16="http://schemas.microsoft.com/office/drawing/2014/main" id="{00000000-0008-0000-0800-0000E6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43" name="Text Box 6">
          <a:extLst>
            <a:ext uri="{FF2B5EF4-FFF2-40B4-BE49-F238E27FC236}">
              <a16:creationId xmlns:a16="http://schemas.microsoft.com/office/drawing/2014/main" id="{00000000-0008-0000-0800-0000E7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44" name="Text Box 6">
          <a:extLst>
            <a:ext uri="{FF2B5EF4-FFF2-40B4-BE49-F238E27FC236}">
              <a16:creationId xmlns:a16="http://schemas.microsoft.com/office/drawing/2014/main" id="{00000000-0008-0000-0800-0000E8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45" name="Text Box 6">
          <a:extLst>
            <a:ext uri="{FF2B5EF4-FFF2-40B4-BE49-F238E27FC236}">
              <a16:creationId xmlns:a16="http://schemas.microsoft.com/office/drawing/2014/main" id="{00000000-0008-0000-0800-0000E9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46" name="Text Box 6">
          <a:extLst>
            <a:ext uri="{FF2B5EF4-FFF2-40B4-BE49-F238E27FC236}">
              <a16:creationId xmlns:a16="http://schemas.microsoft.com/office/drawing/2014/main" id="{00000000-0008-0000-0800-0000EA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47" name="Text Box 6">
          <a:extLst>
            <a:ext uri="{FF2B5EF4-FFF2-40B4-BE49-F238E27FC236}">
              <a16:creationId xmlns:a16="http://schemas.microsoft.com/office/drawing/2014/main" id="{00000000-0008-0000-0800-0000EB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48" name="Text Box 6">
          <a:extLst>
            <a:ext uri="{FF2B5EF4-FFF2-40B4-BE49-F238E27FC236}">
              <a16:creationId xmlns:a16="http://schemas.microsoft.com/office/drawing/2014/main" id="{00000000-0008-0000-0800-0000EC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49" name="Text Box 6">
          <a:extLst>
            <a:ext uri="{FF2B5EF4-FFF2-40B4-BE49-F238E27FC236}">
              <a16:creationId xmlns:a16="http://schemas.microsoft.com/office/drawing/2014/main" id="{00000000-0008-0000-0800-0000ED02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50" name="Text Box 6">
          <a:extLst>
            <a:ext uri="{FF2B5EF4-FFF2-40B4-BE49-F238E27FC236}">
              <a16:creationId xmlns:a16="http://schemas.microsoft.com/office/drawing/2014/main" id="{00000000-0008-0000-0800-0000EE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51" name="Text Box 6">
          <a:extLst>
            <a:ext uri="{FF2B5EF4-FFF2-40B4-BE49-F238E27FC236}">
              <a16:creationId xmlns:a16="http://schemas.microsoft.com/office/drawing/2014/main" id="{00000000-0008-0000-0800-0000EF02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52" name="Text Box 6">
          <a:extLst>
            <a:ext uri="{FF2B5EF4-FFF2-40B4-BE49-F238E27FC236}">
              <a16:creationId xmlns:a16="http://schemas.microsoft.com/office/drawing/2014/main" id="{00000000-0008-0000-0800-0000F0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53" name="Text Box 6">
          <a:extLst>
            <a:ext uri="{FF2B5EF4-FFF2-40B4-BE49-F238E27FC236}">
              <a16:creationId xmlns:a16="http://schemas.microsoft.com/office/drawing/2014/main" id="{00000000-0008-0000-0800-0000F102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54" name="Text Box 6">
          <a:extLst>
            <a:ext uri="{FF2B5EF4-FFF2-40B4-BE49-F238E27FC236}">
              <a16:creationId xmlns:a16="http://schemas.microsoft.com/office/drawing/2014/main" id="{00000000-0008-0000-0800-0000F2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55" name="Text Box 6">
          <a:extLst>
            <a:ext uri="{FF2B5EF4-FFF2-40B4-BE49-F238E27FC236}">
              <a16:creationId xmlns:a16="http://schemas.microsoft.com/office/drawing/2014/main" id="{00000000-0008-0000-0800-0000F3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56" name="Text Box 6">
          <a:extLst>
            <a:ext uri="{FF2B5EF4-FFF2-40B4-BE49-F238E27FC236}">
              <a16:creationId xmlns:a16="http://schemas.microsoft.com/office/drawing/2014/main" id="{00000000-0008-0000-0800-0000F4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57" name="Text Box 6">
          <a:extLst>
            <a:ext uri="{FF2B5EF4-FFF2-40B4-BE49-F238E27FC236}">
              <a16:creationId xmlns:a16="http://schemas.microsoft.com/office/drawing/2014/main" id="{00000000-0008-0000-0800-0000F502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58" name="Text Box 6">
          <a:extLst>
            <a:ext uri="{FF2B5EF4-FFF2-40B4-BE49-F238E27FC236}">
              <a16:creationId xmlns:a16="http://schemas.microsoft.com/office/drawing/2014/main" id="{00000000-0008-0000-0800-0000F6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59" name="Text Box 6">
          <a:extLst>
            <a:ext uri="{FF2B5EF4-FFF2-40B4-BE49-F238E27FC236}">
              <a16:creationId xmlns:a16="http://schemas.microsoft.com/office/drawing/2014/main" id="{00000000-0008-0000-0800-0000F702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60" name="Text Box 6">
          <a:extLst>
            <a:ext uri="{FF2B5EF4-FFF2-40B4-BE49-F238E27FC236}">
              <a16:creationId xmlns:a16="http://schemas.microsoft.com/office/drawing/2014/main" id="{00000000-0008-0000-0800-0000F8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61" name="Text Box 6">
          <a:extLst>
            <a:ext uri="{FF2B5EF4-FFF2-40B4-BE49-F238E27FC236}">
              <a16:creationId xmlns:a16="http://schemas.microsoft.com/office/drawing/2014/main" id="{00000000-0008-0000-0800-0000F902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62" name="Text Box 6">
          <a:extLst>
            <a:ext uri="{FF2B5EF4-FFF2-40B4-BE49-F238E27FC236}">
              <a16:creationId xmlns:a16="http://schemas.microsoft.com/office/drawing/2014/main" id="{00000000-0008-0000-0800-0000FA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63" name="Text Box 6">
          <a:extLst>
            <a:ext uri="{FF2B5EF4-FFF2-40B4-BE49-F238E27FC236}">
              <a16:creationId xmlns:a16="http://schemas.microsoft.com/office/drawing/2014/main" id="{00000000-0008-0000-0800-0000FB02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64" name="Text Box 6">
          <a:extLst>
            <a:ext uri="{FF2B5EF4-FFF2-40B4-BE49-F238E27FC236}">
              <a16:creationId xmlns:a16="http://schemas.microsoft.com/office/drawing/2014/main" id="{00000000-0008-0000-0800-0000FC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65" name="Text Box 6">
          <a:extLst>
            <a:ext uri="{FF2B5EF4-FFF2-40B4-BE49-F238E27FC236}">
              <a16:creationId xmlns:a16="http://schemas.microsoft.com/office/drawing/2014/main" id="{00000000-0008-0000-0800-0000FD02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66" name="Text Box 6">
          <a:extLst>
            <a:ext uri="{FF2B5EF4-FFF2-40B4-BE49-F238E27FC236}">
              <a16:creationId xmlns:a16="http://schemas.microsoft.com/office/drawing/2014/main" id="{00000000-0008-0000-0800-0000FE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67" name="Text Box 6">
          <a:extLst>
            <a:ext uri="{FF2B5EF4-FFF2-40B4-BE49-F238E27FC236}">
              <a16:creationId xmlns:a16="http://schemas.microsoft.com/office/drawing/2014/main" id="{00000000-0008-0000-0800-0000FF02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68" name="Text Box 6">
          <a:extLst>
            <a:ext uri="{FF2B5EF4-FFF2-40B4-BE49-F238E27FC236}">
              <a16:creationId xmlns:a16="http://schemas.microsoft.com/office/drawing/2014/main" id="{00000000-0008-0000-0800-000000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69" name="Text Box 6">
          <a:extLst>
            <a:ext uri="{FF2B5EF4-FFF2-40B4-BE49-F238E27FC236}">
              <a16:creationId xmlns:a16="http://schemas.microsoft.com/office/drawing/2014/main" id="{00000000-0008-0000-0800-000001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70" name="Text Box 6">
          <a:extLst>
            <a:ext uri="{FF2B5EF4-FFF2-40B4-BE49-F238E27FC236}">
              <a16:creationId xmlns:a16="http://schemas.microsoft.com/office/drawing/2014/main" id="{00000000-0008-0000-0800-000002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71" name="Text Box 6">
          <a:extLst>
            <a:ext uri="{FF2B5EF4-FFF2-40B4-BE49-F238E27FC236}">
              <a16:creationId xmlns:a16="http://schemas.microsoft.com/office/drawing/2014/main" id="{00000000-0008-0000-0800-000003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72" name="Text Box 6">
          <a:extLst>
            <a:ext uri="{FF2B5EF4-FFF2-40B4-BE49-F238E27FC236}">
              <a16:creationId xmlns:a16="http://schemas.microsoft.com/office/drawing/2014/main" id="{00000000-0008-0000-0800-000004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73" name="Text Box 6">
          <a:extLst>
            <a:ext uri="{FF2B5EF4-FFF2-40B4-BE49-F238E27FC236}">
              <a16:creationId xmlns:a16="http://schemas.microsoft.com/office/drawing/2014/main" id="{00000000-0008-0000-0800-000005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74" name="Text Box 6">
          <a:extLst>
            <a:ext uri="{FF2B5EF4-FFF2-40B4-BE49-F238E27FC236}">
              <a16:creationId xmlns:a16="http://schemas.microsoft.com/office/drawing/2014/main" id="{00000000-0008-0000-0800-000006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75" name="Text Box 6">
          <a:extLst>
            <a:ext uri="{FF2B5EF4-FFF2-40B4-BE49-F238E27FC236}">
              <a16:creationId xmlns:a16="http://schemas.microsoft.com/office/drawing/2014/main" id="{00000000-0008-0000-0800-000007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76" name="Text Box 6">
          <a:extLst>
            <a:ext uri="{FF2B5EF4-FFF2-40B4-BE49-F238E27FC236}">
              <a16:creationId xmlns:a16="http://schemas.microsoft.com/office/drawing/2014/main" id="{00000000-0008-0000-0800-000008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77" name="Text Box 6">
          <a:extLst>
            <a:ext uri="{FF2B5EF4-FFF2-40B4-BE49-F238E27FC236}">
              <a16:creationId xmlns:a16="http://schemas.microsoft.com/office/drawing/2014/main" id="{00000000-0008-0000-0800-000009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78" name="Text Box 6">
          <a:extLst>
            <a:ext uri="{FF2B5EF4-FFF2-40B4-BE49-F238E27FC236}">
              <a16:creationId xmlns:a16="http://schemas.microsoft.com/office/drawing/2014/main" id="{00000000-0008-0000-0800-00000A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79" name="Text Box 6">
          <a:extLst>
            <a:ext uri="{FF2B5EF4-FFF2-40B4-BE49-F238E27FC236}">
              <a16:creationId xmlns:a16="http://schemas.microsoft.com/office/drawing/2014/main" id="{00000000-0008-0000-0800-00000B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80" name="Text Box 6">
          <a:extLst>
            <a:ext uri="{FF2B5EF4-FFF2-40B4-BE49-F238E27FC236}">
              <a16:creationId xmlns:a16="http://schemas.microsoft.com/office/drawing/2014/main" id="{00000000-0008-0000-0800-00000C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81" name="Text Box 6">
          <a:extLst>
            <a:ext uri="{FF2B5EF4-FFF2-40B4-BE49-F238E27FC236}">
              <a16:creationId xmlns:a16="http://schemas.microsoft.com/office/drawing/2014/main" id="{00000000-0008-0000-0800-00000D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82" name="Text Box 6">
          <a:extLst>
            <a:ext uri="{FF2B5EF4-FFF2-40B4-BE49-F238E27FC236}">
              <a16:creationId xmlns:a16="http://schemas.microsoft.com/office/drawing/2014/main" id="{00000000-0008-0000-0800-00000E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783" name="Text Box 6">
          <a:extLst>
            <a:ext uri="{FF2B5EF4-FFF2-40B4-BE49-F238E27FC236}">
              <a16:creationId xmlns:a16="http://schemas.microsoft.com/office/drawing/2014/main" id="{00000000-0008-0000-0800-00000F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84" name="Text Box 6">
          <a:extLst>
            <a:ext uri="{FF2B5EF4-FFF2-40B4-BE49-F238E27FC236}">
              <a16:creationId xmlns:a16="http://schemas.microsoft.com/office/drawing/2014/main" id="{00000000-0008-0000-0800-000010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785" name="Text Box 6">
          <a:extLst>
            <a:ext uri="{FF2B5EF4-FFF2-40B4-BE49-F238E27FC236}">
              <a16:creationId xmlns:a16="http://schemas.microsoft.com/office/drawing/2014/main" id="{00000000-0008-0000-0800-000011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86" name="Text Box 6">
          <a:extLst>
            <a:ext uri="{FF2B5EF4-FFF2-40B4-BE49-F238E27FC236}">
              <a16:creationId xmlns:a16="http://schemas.microsoft.com/office/drawing/2014/main" id="{00000000-0008-0000-0800-000012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787" name="Text Box 6">
          <a:extLst>
            <a:ext uri="{FF2B5EF4-FFF2-40B4-BE49-F238E27FC236}">
              <a16:creationId xmlns:a16="http://schemas.microsoft.com/office/drawing/2014/main" id="{00000000-0008-0000-0800-000013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88" name="Text Box 6">
          <a:extLst>
            <a:ext uri="{FF2B5EF4-FFF2-40B4-BE49-F238E27FC236}">
              <a16:creationId xmlns:a16="http://schemas.microsoft.com/office/drawing/2014/main" id="{00000000-0008-0000-0800-000014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789" name="Text Box 6">
          <a:extLst>
            <a:ext uri="{FF2B5EF4-FFF2-40B4-BE49-F238E27FC236}">
              <a16:creationId xmlns:a16="http://schemas.microsoft.com/office/drawing/2014/main" id="{00000000-0008-0000-0800-000015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90" name="Text Box 6">
          <a:extLst>
            <a:ext uri="{FF2B5EF4-FFF2-40B4-BE49-F238E27FC236}">
              <a16:creationId xmlns:a16="http://schemas.microsoft.com/office/drawing/2014/main" id="{00000000-0008-0000-0800-000016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791" name="Text Box 6">
          <a:extLst>
            <a:ext uri="{FF2B5EF4-FFF2-40B4-BE49-F238E27FC236}">
              <a16:creationId xmlns:a16="http://schemas.microsoft.com/office/drawing/2014/main" id="{00000000-0008-0000-0800-000017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792" name="Text Box 6">
          <a:extLst>
            <a:ext uri="{FF2B5EF4-FFF2-40B4-BE49-F238E27FC236}">
              <a16:creationId xmlns:a16="http://schemas.microsoft.com/office/drawing/2014/main" id="{00000000-0008-0000-0800-000018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95" name="Text Box 6">
          <a:extLst>
            <a:ext uri="{FF2B5EF4-FFF2-40B4-BE49-F238E27FC236}">
              <a16:creationId xmlns:a16="http://schemas.microsoft.com/office/drawing/2014/main" id="{00000000-0008-0000-0800-00001B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796" name="Text Box 6">
          <a:extLst>
            <a:ext uri="{FF2B5EF4-FFF2-40B4-BE49-F238E27FC236}">
              <a16:creationId xmlns:a16="http://schemas.microsoft.com/office/drawing/2014/main" id="{00000000-0008-0000-0800-00001C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97" name="Text Box 6">
          <a:extLst>
            <a:ext uri="{FF2B5EF4-FFF2-40B4-BE49-F238E27FC236}">
              <a16:creationId xmlns:a16="http://schemas.microsoft.com/office/drawing/2014/main" id="{00000000-0008-0000-0800-00001D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798" name="Text Box 6">
          <a:extLst>
            <a:ext uri="{FF2B5EF4-FFF2-40B4-BE49-F238E27FC236}">
              <a16:creationId xmlns:a16="http://schemas.microsoft.com/office/drawing/2014/main" id="{00000000-0008-0000-0800-00001E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799" name="Text Box 6">
          <a:extLst>
            <a:ext uri="{FF2B5EF4-FFF2-40B4-BE49-F238E27FC236}">
              <a16:creationId xmlns:a16="http://schemas.microsoft.com/office/drawing/2014/main" id="{00000000-0008-0000-0800-00001F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00" name="Text Box 6">
          <a:extLst>
            <a:ext uri="{FF2B5EF4-FFF2-40B4-BE49-F238E27FC236}">
              <a16:creationId xmlns:a16="http://schemas.microsoft.com/office/drawing/2014/main" id="{00000000-0008-0000-0800-000020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01" name="Text Box 6">
          <a:extLst>
            <a:ext uri="{FF2B5EF4-FFF2-40B4-BE49-F238E27FC236}">
              <a16:creationId xmlns:a16="http://schemas.microsoft.com/office/drawing/2014/main" id="{00000000-0008-0000-0800-000021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02" name="Text Box 6">
          <a:extLst>
            <a:ext uri="{FF2B5EF4-FFF2-40B4-BE49-F238E27FC236}">
              <a16:creationId xmlns:a16="http://schemas.microsoft.com/office/drawing/2014/main" id="{00000000-0008-0000-0800-000022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03" name="Text Box 6">
          <a:extLst>
            <a:ext uri="{FF2B5EF4-FFF2-40B4-BE49-F238E27FC236}">
              <a16:creationId xmlns:a16="http://schemas.microsoft.com/office/drawing/2014/main" id="{00000000-0008-0000-0800-000023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04" name="Text Box 6">
          <a:extLst>
            <a:ext uri="{FF2B5EF4-FFF2-40B4-BE49-F238E27FC236}">
              <a16:creationId xmlns:a16="http://schemas.microsoft.com/office/drawing/2014/main" id="{00000000-0008-0000-0800-000024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05" name="Text Box 6">
          <a:extLst>
            <a:ext uri="{FF2B5EF4-FFF2-40B4-BE49-F238E27FC236}">
              <a16:creationId xmlns:a16="http://schemas.microsoft.com/office/drawing/2014/main" id="{00000000-0008-0000-0800-000025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06" name="Text Box 6">
          <a:extLst>
            <a:ext uri="{FF2B5EF4-FFF2-40B4-BE49-F238E27FC236}">
              <a16:creationId xmlns:a16="http://schemas.microsoft.com/office/drawing/2014/main" id="{00000000-0008-0000-0800-000026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07" name="Text Box 6">
          <a:extLst>
            <a:ext uri="{FF2B5EF4-FFF2-40B4-BE49-F238E27FC236}">
              <a16:creationId xmlns:a16="http://schemas.microsoft.com/office/drawing/2014/main" id="{00000000-0008-0000-0800-000027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08" name="Text Box 6">
          <a:extLst>
            <a:ext uri="{FF2B5EF4-FFF2-40B4-BE49-F238E27FC236}">
              <a16:creationId xmlns:a16="http://schemas.microsoft.com/office/drawing/2014/main" id="{00000000-0008-0000-0800-000028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09" name="Text Box 6">
          <a:extLst>
            <a:ext uri="{FF2B5EF4-FFF2-40B4-BE49-F238E27FC236}">
              <a16:creationId xmlns:a16="http://schemas.microsoft.com/office/drawing/2014/main" id="{00000000-0008-0000-0800-000029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10" name="Text Box 6">
          <a:extLst>
            <a:ext uri="{FF2B5EF4-FFF2-40B4-BE49-F238E27FC236}">
              <a16:creationId xmlns:a16="http://schemas.microsoft.com/office/drawing/2014/main" id="{00000000-0008-0000-0800-00002A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11" name="Text Box 6">
          <a:extLst>
            <a:ext uri="{FF2B5EF4-FFF2-40B4-BE49-F238E27FC236}">
              <a16:creationId xmlns:a16="http://schemas.microsoft.com/office/drawing/2014/main" id="{00000000-0008-0000-0800-00002B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12" name="Text Box 6">
          <a:extLst>
            <a:ext uri="{FF2B5EF4-FFF2-40B4-BE49-F238E27FC236}">
              <a16:creationId xmlns:a16="http://schemas.microsoft.com/office/drawing/2014/main" id="{00000000-0008-0000-0800-00002C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15" name="Text Box 6">
          <a:extLst>
            <a:ext uri="{FF2B5EF4-FFF2-40B4-BE49-F238E27FC236}">
              <a16:creationId xmlns:a16="http://schemas.microsoft.com/office/drawing/2014/main" id="{00000000-0008-0000-0800-00002F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16" name="Text Box 6">
          <a:extLst>
            <a:ext uri="{FF2B5EF4-FFF2-40B4-BE49-F238E27FC236}">
              <a16:creationId xmlns:a16="http://schemas.microsoft.com/office/drawing/2014/main" id="{00000000-0008-0000-0800-000030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17" name="Text Box 6">
          <a:extLst>
            <a:ext uri="{FF2B5EF4-FFF2-40B4-BE49-F238E27FC236}">
              <a16:creationId xmlns:a16="http://schemas.microsoft.com/office/drawing/2014/main" id="{00000000-0008-0000-0800-000031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18" name="Text Box 6">
          <a:extLst>
            <a:ext uri="{FF2B5EF4-FFF2-40B4-BE49-F238E27FC236}">
              <a16:creationId xmlns:a16="http://schemas.microsoft.com/office/drawing/2014/main" id="{00000000-0008-0000-0800-000032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19" name="Text Box 6">
          <a:extLst>
            <a:ext uri="{FF2B5EF4-FFF2-40B4-BE49-F238E27FC236}">
              <a16:creationId xmlns:a16="http://schemas.microsoft.com/office/drawing/2014/main" id="{00000000-0008-0000-0800-000033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20" name="Text Box 6">
          <a:extLst>
            <a:ext uri="{FF2B5EF4-FFF2-40B4-BE49-F238E27FC236}">
              <a16:creationId xmlns:a16="http://schemas.microsoft.com/office/drawing/2014/main" id="{00000000-0008-0000-0800-000034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21" name="Text Box 6">
          <a:extLst>
            <a:ext uri="{FF2B5EF4-FFF2-40B4-BE49-F238E27FC236}">
              <a16:creationId xmlns:a16="http://schemas.microsoft.com/office/drawing/2014/main" id="{00000000-0008-0000-0800-000035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22" name="Text Box 6">
          <a:extLst>
            <a:ext uri="{FF2B5EF4-FFF2-40B4-BE49-F238E27FC236}">
              <a16:creationId xmlns:a16="http://schemas.microsoft.com/office/drawing/2014/main" id="{00000000-0008-0000-0800-000036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23" name="Text Box 6">
          <a:extLst>
            <a:ext uri="{FF2B5EF4-FFF2-40B4-BE49-F238E27FC236}">
              <a16:creationId xmlns:a16="http://schemas.microsoft.com/office/drawing/2014/main" id="{00000000-0008-0000-0800-000037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24" name="Text Box 6">
          <a:extLst>
            <a:ext uri="{FF2B5EF4-FFF2-40B4-BE49-F238E27FC236}">
              <a16:creationId xmlns:a16="http://schemas.microsoft.com/office/drawing/2014/main" id="{00000000-0008-0000-0800-000038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25" name="Text Box 6">
          <a:extLst>
            <a:ext uri="{FF2B5EF4-FFF2-40B4-BE49-F238E27FC236}">
              <a16:creationId xmlns:a16="http://schemas.microsoft.com/office/drawing/2014/main" id="{00000000-0008-0000-0800-000039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26" name="Text Box 6">
          <a:extLst>
            <a:ext uri="{FF2B5EF4-FFF2-40B4-BE49-F238E27FC236}">
              <a16:creationId xmlns:a16="http://schemas.microsoft.com/office/drawing/2014/main" id="{00000000-0008-0000-0800-00003A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27" name="Text Box 6">
          <a:extLst>
            <a:ext uri="{FF2B5EF4-FFF2-40B4-BE49-F238E27FC236}">
              <a16:creationId xmlns:a16="http://schemas.microsoft.com/office/drawing/2014/main" id="{00000000-0008-0000-0800-00003B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28" name="Text Box 6">
          <a:extLst>
            <a:ext uri="{FF2B5EF4-FFF2-40B4-BE49-F238E27FC236}">
              <a16:creationId xmlns:a16="http://schemas.microsoft.com/office/drawing/2014/main" id="{00000000-0008-0000-0800-00003C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29" name="Text Box 6">
          <a:extLst>
            <a:ext uri="{FF2B5EF4-FFF2-40B4-BE49-F238E27FC236}">
              <a16:creationId xmlns:a16="http://schemas.microsoft.com/office/drawing/2014/main" id="{00000000-0008-0000-0800-00003D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30" name="Text Box 6">
          <a:extLst>
            <a:ext uri="{FF2B5EF4-FFF2-40B4-BE49-F238E27FC236}">
              <a16:creationId xmlns:a16="http://schemas.microsoft.com/office/drawing/2014/main" id="{00000000-0008-0000-0800-00003E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31" name="Text Box 6">
          <a:extLst>
            <a:ext uri="{FF2B5EF4-FFF2-40B4-BE49-F238E27FC236}">
              <a16:creationId xmlns:a16="http://schemas.microsoft.com/office/drawing/2014/main" id="{00000000-0008-0000-0800-00003F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32" name="Text Box 6">
          <a:extLst>
            <a:ext uri="{FF2B5EF4-FFF2-40B4-BE49-F238E27FC236}">
              <a16:creationId xmlns:a16="http://schemas.microsoft.com/office/drawing/2014/main" id="{00000000-0008-0000-0800-000040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35" name="Text Box 6">
          <a:extLst>
            <a:ext uri="{FF2B5EF4-FFF2-40B4-BE49-F238E27FC236}">
              <a16:creationId xmlns:a16="http://schemas.microsoft.com/office/drawing/2014/main" id="{00000000-0008-0000-0800-000043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36" name="Text Box 6">
          <a:extLst>
            <a:ext uri="{FF2B5EF4-FFF2-40B4-BE49-F238E27FC236}">
              <a16:creationId xmlns:a16="http://schemas.microsoft.com/office/drawing/2014/main" id="{00000000-0008-0000-0800-000044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37" name="Text Box 6">
          <a:extLst>
            <a:ext uri="{FF2B5EF4-FFF2-40B4-BE49-F238E27FC236}">
              <a16:creationId xmlns:a16="http://schemas.microsoft.com/office/drawing/2014/main" id="{00000000-0008-0000-0800-000045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38" name="Text Box 6">
          <a:extLst>
            <a:ext uri="{FF2B5EF4-FFF2-40B4-BE49-F238E27FC236}">
              <a16:creationId xmlns:a16="http://schemas.microsoft.com/office/drawing/2014/main" id="{00000000-0008-0000-0800-000046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39" name="Text Box 6">
          <a:extLst>
            <a:ext uri="{FF2B5EF4-FFF2-40B4-BE49-F238E27FC236}">
              <a16:creationId xmlns:a16="http://schemas.microsoft.com/office/drawing/2014/main" id="{00000000-0008-0000-0800-000047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40" name="Text Box 6">
          <a:extLst>
            <a:ext uri="{FF2B5EF4-FFF2-40B4-BE49-F238E27FC236}">
              <a16:creationId xmlns:a16="http://schemas.microsoft.com/office/drawing/2014/main" id="{00000000-0008-0000-0800-000048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41" name="Text Box 6">
          <a:extLst>
            <a:ext uri="{FF2B5EF4-FFF2-40B4-BE49-F238E27FC236}">
              <a16:creationId xmlns:a16="http://schemas.microsoft.com/office/drawing/2014/main" id="{00000000-0008-0000-0800-000049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42" name="Text Box 6">
          <a:extLst>
            <a:ext uri="{FF2B5EF4-FFF2-40B4-BE49-F238E27FC236}">
              <a16:creationId xmlns:a16="http://schemas.microsoft.com/office/drawing/2014/main" id="{00000000-0008-0000-0800-00004A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43" name="Text Box 6">
          <a:extLst>
            <a:ext uri="{FF2B5EF4-FFF2-40B4-BE49-F238E27FC236}">
              <a16:creationId xmlns:a16="http://schemas.microsoft.com/office/drawing/2014/main" id="{00000000-0008-0000-0800-00004B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44" name="Text Box 6">
          <a:extLst>
            <a:ext uri="{FF2B5EF4-FFF2-40B4-BE49-F238E27FC236}">
              <a16:creationId xmlns:a16="http://schemas.microsoft.com/office/drawing/2014/main" id="{00000000-0008-0000-0800-00004C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45" name="Text Box 6">
          <a:extLst>
            <a:ext uri="{FF2B5EF4-FFF2-40B4-BE49-F238E27FC236}">
              <a16:creationId xmlns:a16="http://schemas.microsoft.com/office/drawing/2014/main" id="{00000000-0008-0000-0800-00004D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46" name="Text Box 6">
          <a:extLst>
            <a:ext uri="{FF2B5EF4-FFF2-40B4-BE49-F238E27FC236}">
              <a16:creationId xmlns:a16="http://schemas.microsoft.com/office/drawing/2014/main" id="{00000000-0008-0000-0800-00004E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47" name="Text Box 6">
          <a:extLst>
            <a:ext uri="{FF2B5EF4-FFF2-40B4-BE49-F238E27FC236}">
              <a16:creationId xmlns:a16="http://schemas.microsoft.com/office/drawing/2014/main" id="{00000000-0008-0000-0800-00004F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48" name="Text Box 6">
          <a:extLst>
            <a:ext uri="{FF2B5EF4-FFF2-40B4-BE49-F238E27FC236}">
              <a16:creationId xmlns:a16="http://schemas.microsoft.com/office/drawing/2014/main" id="{00000000-0008-0000-0800-000050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49" name="Text Box 6">
          <a:extLst>
            <a:ext uri="{FF2B5EF4-FFF2-40B4-BE49-F238E27FC236}">
              <a16:creationId xmlns:a16="http://schemas.microsoft.com/office/drawing/2014/main" id="{00000000-0008-0000-0800-000051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50" name="Text Box 6">
          <a:extLst>
            <a:ext uri="{FF2B5EF4-FFF2-40B4-BE49-F238E27FC236}">
              <a16:creationId xmlns:a16="http://schemas.microsoft.com/office/drawing/2014/main" id="{00000000-0008-0000-0800-000052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51" name="Text Box 6">
          <a:extLst>
            <a:ext uri="{FF2B5EF4-FFF2-40B4-BE49-F238E27FC236}">
              <a16:creationId xmlns:a16="http://schemas.microsoft.com/office/drawing/2014/main" id="{00000000-0008-0000-0800-000053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52" name="Text Box 6">
          <a:extLst>
            <a:ext uri="{FF2B5EF4-FFF2-40B4-BE49-F238E27FC236}">
              <a16:creationId xmlns:a16="http://schemas.microsoft.com/office/drawing/2014/main" id="{00000000-0008-0000-0800-000054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55" name="Text Box 6">
          <a:extLst>
            <a:ext uri="{FF2B5EF4-FFF2-40B4-BE49-F238E27FC236}">
              <a16:creationId xmlns:a16="http://schemas.microsoft.com/office/drawing/2014/main" id="{00000000-0008-0000-0800-000057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56" name="Text Box 6">
          <a:extLst>
            <a:ext uri="{FF2B5EF4-FFF2-40B4-BE49-F238E27FC236}">
              <a16:creationId xmlns:a16="http://schemas.microsoft.com/office/drawing/2014/main" id="{00000000-0008-0000-0800-000058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57" name="Text Box 6">
          <a:extLst>
            <a:ext uri="{FF2B5EF4-FFF2-40B4-BE49-F238E27FC236}">
              <a16:creationId xmlns:a16="http://schemas.microsoft.com/office/drawing/2014/main" id="{00000000-0008-0000-0800-000059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58" name="Text Box 6">
          <a:extLst>
            <a:ext uri="{FF2B5EF4-FFF2-40B4-BE49-F238E27FC236}">
              <a16:creationId xmlns:a16="http://schemas.microsoft.com/office/drawing/2014/main" id="{00000000-0008-0000-0800-00005A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59" name="Text Box 6">
          <a:extLst>
            <a:ext uri="{FF2B5EF4-FFF2-40B4-BE49-F238E27FC236}">
              <a16:creationId xmlns:a16="http://schemas.microsoft.com/office/drawing/2014/main" id="{00000000-0008-0000-0800-00005B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60" name="Text Box 6">
          <a:extLst>
            <a:ext uri="{FF2B5EF4-FFF2-40B4-BE49-F238E27FC236}">
              <a16:creationId xmlns:a16="http://schemas.microsoft.com/office/drawing/2014/main" id="{00000000-0008-0000-0800-00005C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61" name="Text Box 6">
          <a:extLst>
            <a:ext uri="{FF2B5EF4-FFF2-40B4-BE49-F238E27FC236}">
              <a16:creationId xmlns:a16="http://schemas.microsoft.com/office/drawing/2014/main" id="{00000000-0008-0000-0800-00005D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62" name="Text Box 6">
          <a:extLst>
            <a:ext uri="{FF2B5EF4-FFF2-40B4-BE49-F238E27FC236}">
              <a16:creationId xmlns:a16="http://schemas.microsoft.com/office/drawing/2014/main" id="{00000000-0008-0000-0800-00005E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63" name="Text Box 6">
          <a:extLst>
            <a:ext uri="{FF2B5EF4-FFF2-40B4-BE49-F238E27FC236}">
              <a16:creationId xmlns:a16="http://schemas.microsoft.com/office/drawing/2014/main" id="{00000000-0008-0000-0800-00005F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64" name="Text Box 6">
          <a:extLst>
            <a:ext uri="{FF2B5EF4-FFF2-40B4-BE49-F238E27FC236}">
              <a16:creationId xmlns:a16="http://schemas.microsoft.com/office/drawing/2014/main" id="{00000000-0008-0000-0800-000060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65" name="Text Box 6">
          <a:extLst>
            <a:ext uri="{FF2B5EF4-FFF2-40B4-BE49-F238E27FC236}">
              <a16:creationId xmlns:a16="http://schemas.microsoft.com/office/drawing/2014/main" id="{00000000-0008-0000-0800-000061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66" name="Text Box 6">
          <a:extLst>
            <a:ext uri="{FF2B5EF4-FFF2-40B4-BE49-F238E27FC236}">
              <a16:creationId xmlns:a16="http://schemas.microsoft.com/office/drawing/2014/main" id="{00000000-0008-0000-0800-000062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67" name="Text Box 6">
          <a:extLst>
            <a:ext uri="{FF2B5EF4-FFF2-40B4-BE49-F238E27FC236}">
              <a16:creationId xmlns:a16="http://schemas.microsoft.com/office/drawing/2014/main" id="{00000000-0008-0000-0800-000063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68" name="Text Box 6">
          <a:extLst>
            <a:ext uri="{FF2B5EF4-FFF2-40B4-BE49-F238E27FC236}">
              <a16:creationId xmlns:a16="http://schemas.microsoft.com/office/drawing/2014/main" id="{00000000-0008-0000-0800-000064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69" name="Text Box 6">
          <a:extLst>
            <a:ext uri="{FF2B5EF4-FFF2-40B4-BE49-F238E27FC236}">
              <a16:creationId xmlns:a16="http://schemas.microsoft.com/office/drawing/2014/main" id="{00000000-0008-0000-0800-000065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70" name="Text Box 6">
          <a:extLst>
            <a:ext uri="{FF2B5EF4-FFF2-40B4-BE49-F238E27FC236}">
              <a16:creationId xmlns:a16="http://schemas.microsoft.com/office/drawing/2014/main" id="{00000000-0008-0000-0800-000066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71" name="Text Box 6">
          <a:extLst>
            <a:ext uri="{FF2B5EF4-FFF2-40B4-BE49-F238E27FC236}">
              <a16:creationId xmlns:a16="http://schemas.microsoft.com/office/drawing/2014/main" id="{00000000-0008-0000-0800-000067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72" name="Text Box 6">
          <a:extLst>
            <a:ext uri="{FF2B5EF4-FFF2-40B4-BE49-F238E27FC236}">
              <a16:creationId xmlns:a16="http://schemas.microsoft.com/office/drawing/2014/main" id="{00000000-0008-0000-0800-000068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75" name="Text Box 6">
          <a:extLst>
            <a:ext uri="{FF2B5EF4-FFF2-40B4-BE49-F238E27FC236}">
              <a16:creationId xmlns:a16="http://schemas.microsoft.com/office/drawing/2014/main" id="{00000000-0008-0000-0800-00006B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76" name="Text Box 6">
          <a:extLst>
            <a:ext uri="{FF2B5EF4-FFF2-40B4-BE49-F238E27FC236}">
              <a16:creationId xmlns:a16="http://schemas.microsoft.com/office/drawing/2014/main" id="{00000000-0008-0000-0800-00006C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77" name="Text Box 6">
          <a:extLst>
            <a:ext uri="{FF2B5EF4-FFF2-40B4-BE49-F238E27FC236}">
              <a16:creationId xmlns:a16="http://schemas.microsoft.com/office/drawing/2014/main" id="{00000000-0008-0000-0800-00006D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78" name="Text Box 6">
          <a:extLst>
            <a:ext uri="{FF2B5EF4-FFF2-40B4-BE49-F238E27FC236}">
              <a16:creationId xmlns:a16="http://schemas.microsoft.com/office/drawing/2014/main" id="{00000000-0008-0000-0800-00006E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79" name="Text Box 6">
          <a:extLst>
            <a:ext uri="{FF2B5EF4-FFF2-40B4-BE49-F238E27FC236}">
              <a16:creationId xmlns:a16="http://schemas.microsoft.com/office/drawing/2014/main" id="{00000000-0008-0000-0800-00006F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80" name="Text Box 6">
          <a:extLst>
            <a:ext uri="{FF2B5EF4-FFF2-40B4-BE49-F238E27FC236}">
              <a16:creationId xmlns:a16="http://schemas.microsoft.com/office/drawing/2014/main" id="{00000000-0008-0000-0800-000070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81" name="Text Box 6">
          <a:extLst>
            <a:ext uri="{FF2B5EF4-FFF2-40B4-BE49-F238E27FC236}">
              <a16:creationId xmlns:a16="http://schemas.microsoft.com/office/drawing/2014/main" id="{00000000-0008-0000-0800-000071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882" name="Text Box 6">
          <a:extLst>
            <a:ext uri="{FF2B5EF4-FFF2-40B4-BE49-F238E27FC236}">
              <a16:creationId xmlns:a16="http://schemas.microsoft.com/office/drawing/2014/main" id="{00000000-0008-0000-0800-000072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83" name="Text Box 6">
          <a:extLst>
            <a:ext uri="{FF2B5EF4-FFF2-40B4-BE49-F238E27FC236}">
              <a16:creationId xmlns:a16="http://schemas.microsoft.com/office/drawing/2014/main" id="{00000000-0008-0000-0800-000073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884" name="Text Box 6">
          <a:extLst>
            <a:ext uri="{FF2B5EF4-FFF2-40B4-BE49-F238E27FC236}">
              <a16:creationId xmlns:a16="http://schemas.microsoft.com/office/drawing/2014/main" id="{00000000-0008-0000-0800-000074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85" name="Text Box 6">
          <a:extLst>
            <a:ext uri="{FF2B5EF4-FFF2-40B4-BE49-F238E27FC236}">
              <a16:creationId xmlns:a16="http://schemas.microsoft.com/office/drawing/2014/main" id="{00000000-0008-0000-0800-000075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886" name="Text Box 6">
          <a:extLst>
            <a:ext uri="{FF2B5EF4-FFF2-40B4-BE49-F238E27FC236}">
              <a16:creationId xmlns:a16="http://schemas.microsoft.com/office/drawing/2014/main" id="{00000000-0008-0000-0800-000076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87" name="Text Box 6">
          <a:extLst>
            <a:ext uri="{FF2B5EF4-FFF2-40B4-BE49-F238E27FC236}">
              <a16:creationId xmlns:a16="http://schemas.microsoft.com/office/drawing/2014/main" id="{00000000-0008-0000-0800-000077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888" name="Text Box 6">
          <a:extLst>
            <a:ext uri="{FF2B5EF4-FFF2-40B4-BE49-F238E27FC236}">
              <a16:creationId xmlns:a16="http://schemas.microsoft.com/office/drawing/2014/main" id="{00000000-0008-0000-0800-000078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89" name="Text Box 6">
          <a:extLst>
            <a:ext uri="{FF2B5EF4-FFF2-40B4-BE49-F238E27FC236}">
              <a16:creationId xmlns:a16="http://schemas.microsoft.com/office/drawing/2014/main" id="{00000000-0008-0000-0800-000079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890" name="Text Box 6">
          <a:extLst>
            <a:ext uri="{FF2B5EF4-FFF2-40B4-BE49-F238E27FC236}">
              <a16:creationId xmlns:a16="http://schemas.microsoft.com/office/drawing/2014/main" id="{00000000-0008-0000-0800-00007A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91" name="Text Box 6">
          <a:extLst>
            <a:ext uri="{FF2B5EF4-FFF2-40B4-BE49-F238E27FC236}">
              <a16:creationId xmlns:a16="http://schemas.microsoft.com/office/drawing/2014/main" id="{00000000-0008-0000-0800-00007B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892" name="Text Box 6">
          <a:extLst>
            <a:ext uri="{FF2B5EF4-FFF2-40B4-BE49-F238E27FC236}">
              <a16:creationId xmlns:a16="http://schemas.microsoft.com/office/drawing/2014/main" id="{00000000-0008-0000-0800-00007C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95" name="Text Box 6">
          <a:extLst>
            <a:ext uri="{FF2B5EF4-FFF2-40B4-BE49-F238E27FC236}">
              <a16:creationId xmlns:a16="http://schemas.microsoft.com/office/drawing/2014/main" id="{00000000-0008-0000-0800-00007F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896" name="Text Box 6">
          <a:extLst>
            <a:ext uri="{FF2B5EF4-FFF2-40B4-BE49-F238E27FC236}">
              <a16:creationId xmlns:a16="http://schemas.microsoft.com/office/drawing/2014/main" id="{00000000-0008-0000-0800-000080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97" name="Text Box 6">
          <a:extLst>
            <a:ext uri="{FF2B5EF4-FFF2-40B4-BE49-F238E27FC236}">
              <a16:creationId xmlns:a16="http://schemas.microsoft.com/office/drawing/2014/main" id="{00000000-0008-0000-0800-000081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898" name="Text Box 6">
          <a:extLst>
            <a:ext uri="{FF2B5EF4-FFF2-40B4-BE49-F238E27FC236}">
              <a16:creationId xmlns:a16="http://schemas.microsoft.com/office/drawing/2014/main" id="{00000000-0008-0000-0800-000082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899" name="Text Box 6">
          <a:extLst>
            <a:ext uri="{FF2B5EF4-FFF2-40B4-BE49-F238E27FC236}">
              <a16:creationId xmlns:a16="http://schemas.microsoft.com/office/drawing/2014/main" id="{00000000-0008-0000-0800-000083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00" name="Text Box 6">
          <a:extLst>
            <a:ext uri="{FF2B5EF4-FFF2-40B4-BE49-F238E27FC236}">
              <a16:creationId xmlns:a16="http://schemas.microsoft.com/office/drawing/2014/main" id="{00000000-0008-0000-0800-000084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01" name="Text Box 6">
          <a:extLst>
            <a:ext uri="{FF2B5EF4-FFF2-40B4-BE49-F238E27FC236}">
              <a16:creationId xmlns:a16="http://schemas.microsoft.com/office/drawing/2014/main" id="{00000000-0008-0000-0800-000085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02" name="Text Box 6">
          <a:extLst>
            <a:ext uri="{FF2B5EF4-FFF2-40B4-BE49-F238E27FC236}">
              <a16:creationId xmlns:a16="http://schemas.microsoft.com/office/drawing/2014/main" id="{00000000-0008-0000-0800-000086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03" name="Text Box 6">
          <a:extLst>
            <a:ext uri="{FF2B5EF4-FFF2-40B4-BE49-F238E27FC236}">
              <a16:creationId xmlns:a16="http://schemas.microsoft.com/office/drawing/2014/main" id="{00000000-0008-0000-0800-000087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04" name="Text Box 6">
          <a:extLst>
            <a:ext uri="{FF2B5EF4-FFF2-40B4-BE49-F238E27FC236}">
              <a16:creationId xmlns:a16="http://schemas.microsoft.com/office/drawing/2014/main" id="{00000000-0008-0000-0800-000088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05" name="Text Box 6">
          <a:extLst>
            <a:ext uri="{FF2B5EF4-FFF2-40B4-BE49-F238E27FC236}">
              <a16:creationId xmlns:a16="http://schemas.microsoft.com/office/drawing/2014/main" id="{00000000-0008-0000-0800-000089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06" name="Text Box 6">
          <a:extLst>
            <a:ext uri="{FF2B5EF4-FFF2-40B4-BE49-F238E27FC236}">
              <a16:creationId xmlns:a16="http://schemas.microsoft.com/office/drawing/2014/main" id="{00000000-0008-0000-0800-00008A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07" name="Text Box 6">
          <a:extLst>
            <a:ext uri="{FF2B5EF4-FFF2-40B4-BE49-F238E27FC236}">
              <a16:creationId xmlns:a16="http://schemas.microsoft.com/office/drawing/2014/main" id="{00000000-0008-0000-0800-00008B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08" name="Text Box 6">
          <a:extLst>
            <a:ext uri="{FF2B5EF4-FFF2-40B4-BE49-F238E27FC236}">
              <a16:creationId xmlns:a16="http://schemas.microsoft.com/office/drawing/2014/main" id="{00000000-0008-0000-0800-00008C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09" name="Text Box 6">
          <a:extLst>
            <a:ext uri="{FF2B5EF4-FFF2-40B4-BE49-F238E27FC236}">
              <a16:creationId xmlns:a16="http://schemas.microsoft.com/office/drawing/2014/main" id="{00000000-0008-0000-0800-00008D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10" name="Text Box 6">
          <a:extLst>
            <a:ext uri="{FF2B5EF4-FFF2-40B4-BE49-F238E27FC236}">
              <a16:creationId xmlns:a16="http://schemas.microsoft.com/office/drawing/2014/main" id="{00000000-0008-0000-0800-00008E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11" name="Text Box 6">
          <a:extLst>
            <a:ext uri="{FF2B5EF4-FFF2-40B4-BE49-F238E27FC236}">
              <a16:creationId xmlns:a16="http://schemas.microsoft.com/office/drawing/2014/main" id="{00000000-0008-0000-0800-00008F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12" name="Text Box 6">
          <a:extLst>
            <a:ext uri="{FF2B5EF4-FFF2-40B4-BE49-F238E27FC236}">
              <a16:creationId xmlns:a16="http://schemas.microsoft.com/office/drawing/2014/main" id="{00000000-0008-0000-0800-000090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15" name="Text Box 6">
          <a:extLst>
            <a:ext uri="{FF2B5EF4-FFF2-40B4-BE49-F238E27FC236}">
              <a16:creationId xmlns:a16="http://schemas.microsoft.com/office/drawing/2014/main" id="{00000000-0008-0000-0800-000093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16" name="Text Box 6">
          <a:extLst>
            <a:ext uri="{FF2B5EF4-FFF2-40B4-BE49-F238E27FC236}">
              <a16:creationId xmlns:a16="http://schemas.microsoft.com/office/drawing/2014/main" id="{00000000-0008-0000-0800-000094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17" name="Text Box 6">
          <a:extLst>
            <a:ext uri="{FF2B5EF4-FFF2-40B4-BE49-F238E27FC236}">
              <a16:creationId xmlns:a16="http://schemas.microsoft.com/office/drawing/2014/main" id="{00000000-0008-0000-0800-000095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18" name="Text Box 6">
          <a:extLst>
            <a:ext uri="{FF2B5EF4-FFF2-40B4-BE49-F238E27FC236}">
              <a16:creationId xmlns:a16="http://schemas.microsoft.com/office/drawing/2014/main" id="{00000000-0008-0000-0800-000096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19" name="Text Box 6">
          <a:extLst>
            <a:ext uri="{FF2B5EF4-FFF2-40B4-BE49-F238E27FC236}">
              <a16:creationId xmlns:a16="http://schemas.microsoft.com/office/drawing/2014/main" id="{00000000-0008-0000-0800-000097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20" name="Text Box 6">
          <a:extLst>
            <a:ext uri="{FF2B5EF4-FFF2-40B4-BE49-F238E27FC236}">
              <a16:creationId xmlns:a16="http://schemas.microsoft.com/office/drawing/2014/main" id="{00000000-0008-0000-0800-000098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21" name="Text Box 6">
          <a:extLst>
            <a:ext uri="{FF2B5EF4-FFF2-40B4-BE49-F238E27FC236}">
              <a16:creationId xmlns:a16="http://schemas.microsoft.com/office/drawing/2014/main" id="{00000000-0008-0000-0800-000099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22" name="Text Box 6">
          <a:extLst>
            <a:ext uri="{FF2B5EF4-FFF2-40B4-BE49-F238E27FC236}">
              <a16:creationId xmlns:a16="http://schemas.microsoft.com/office/drawing/2014/main" id="{00000000-0008-0000-0800-00009A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23" name="Text Box 6">
          <a:extLst>
            <a:ext uri="{FF2B5EF4-FFF2-40B4-BE49-F238E27FC236}">
              <a16:creationId xmlns:a16="http://schemas.microsoft.com/office/drawing/2014/main" id="{00000000-0008-0000-0800-00009B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24" name="Text Box 6">
          <a:extLst>
            <a:ext uri="{FF2B5EF4-FFF2-40B4-BE49-F238E27FC236}">
              <a16:creationId xmlns:a16="http://schemas.microsoft.com/office/drawing/2014/main" id="{00000000-0008-0000-0800-00009C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25" name="Text Box 6">
          <a:extLst>
            <a:ext uri="{FF2B5EF4-FFF2-40B4-BE49-F238E27FC236}">
              <a16:creationId xmlns:a16="http://schemas.microsoft.com/office/drawing/2014/main" id="{00000000-0008-0000-0800-00009D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26" name="Text Box 6">
          <a:extLst>
            <a:ext uri="{FF2B5EF4-FFF2-40B4-BE49-F238E27FC236}">
              <a16:creationId xmlns:a16="http://schemas.microsoft.com/office/drawing/2014/main" id="{00000000-0008-0000-0800-00009E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27" name="Text Box 6">
          <a:extLst>
            <a:ext uri="{FF2B5EF4-FFF2-40B4-BE49-F238E27FC236}">
              <a16:creationId xmlns:a16="http://schemas.microsoft.com/office/drawing/2014/main" id="{00000000-0008-0000-0800-00009F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28" name="Text Box 6">
          <a:extLst>
            <a:ext uri="{FF2B5EF4-FFF2-40B4-BE49-F238E27FC236}">
              <a16:creationId xmlns:a16="http://schemas.microsoft.com/office/drawing/2014/main" id="{00000000-0008-0000-0800-0000A0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29" name="Text Box 6">
          <a:extLst>
            <a:ext uri="{FF2B5EF4-FFF2-40B4-BE49-F238E27FC236}">
              <a16:creationId xmlns:a16="http://schemas.microsoft.com/office/drawing/2014/main" id="{00000000-0008-0000-0800-0000A1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30" name="Text Box 6">
          <a:extLst>
            <a:ext uri="{FF2B5EF4-FFF2-40B4-BE49-F238E27FC236}">
              <a16:creationId xmlns:a16="http://schemas.microsoft.com/office/drawing/2014/main" id="{00000000-0008-0000-0800-0000A2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31" name="Text Box 6">
          <a:extLst>
            <a:ext uri="{FF2B5EF4-FFF2-40B4-BE49-F238E27FC236}">
              <a16:creationId xmlns:a16="http://schemas.microsoft.com/office/drawing/2014/main" id="{00000000-0008-0000-0800-0000A3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32" name="Text Box 6">
          <a:extLst>
            <a:ext uri="{FF2B5EF4-FFF2-40B4-BE49-F238E27FC236}">
              <a16:creationId xmlns:a16="http://schemas.microsoft.com/office/drawing/2014/main" id="{00000000-0008-0000-0800-0000A4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35" name="Text Box 6">
          <a:extLst>
            <a:ext uri="{FF2B5EF4-FFF2-40B4-BE49-F238E27FC236}">
              <a16:creationId xmlns:a16="http://schemas.microsoft.com/office/drawing/2014/main" id="{00000000-0008-0000-0800-0000A7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36" name="Text Box 6">
          <a:extLst>
            <a:ext uri="{FF2B5EF4-FFF2-40B4-BE49-F238E27FC236}">
              <a16:creationId xmlns:a16="http://schemas.microsoft.com/office/drawing/2014/main" id="{00000000-0008-0000-0800-0000A8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37" name="Text Box 6">
          <a:extLst>
            <a:ext uri="{FF2B5EF4-FFF2-40B4-BE49-F238E27FC236}">
              <a16:creationId xmlns:a16="http://schemas.microsoft.com/office/drawing/2014/main" id="{00000000-0008-0000-0800-0000A9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38" name="Text Box 6">
          <a:extLst>
            <a:ext uri="{FF2B5EF4-FFF2-40B4-BE49-F238E27FC236}">
              <a16:creationId xmlns:a16="http://schemas.microsoft.com/office/drawing/2014/main" id="{00000000-0008-0000-0800-0000AA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39" name="Text Box 6">
          <a:extLst>
            <a:ext uri="{FF2B5EF4-FFF2-40B4-BE49-F238E27FC236}">
              <a16:creationId xmlns:a16="http://schemas.microsoft.com/office/drawing/2014/main" id="{00000000-0008-0000-0800-0000AB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40" name="Text Box 6">
          <a:extLst>
            <a:ext uri="{FF2B5EF4-FFF2-40B4-BE49-F238E27FC236}">
              <a16:creationId xmlns:a16="http://schemas.microsoft.com/office/drawing/2014/main" id="{00000000-0008-0000-0800-0000AC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41" name="Text Box 6">
          <a:extLst>
            <a:ext uri="{FF2B5EF4-FFF2-40B4-BE49-F238E27FC236}">
              <a16:creationId xmlns:a16="http://schemas.microsoft.com/office/drawing/2014/main" id="{00000000-0008-0000-0800-0000AD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42" name="Text Box 6">
          <a:extLst>
            <a:ext uri="{FF2B5EF4-FFF2-40B4-BE49-F238E27FC236}">
              <a16:creationId xmlns:a16="http://schemas.microsoft.com/office/drawing/2014/main" id="{00000000-0008-0000-0800-0000AE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43" name="Text Box 6">
          <a:extLst>
            <a:ext uri="{FF2B5EF4-FFF2-40B4-BE49-F238E27FC236}">
              <a16:creationId xmlns:a16="http://schemas.microsoft.com/office/drawing/2014/main" id="{00000000-0008-0000-0800-0000AF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44" name="Text Box 6">
          <a:extLst>
            <a:ext uri="{FF2B5EF4-FFF2-40B4-BE49-F238E27FC236}">
              <a16:creationId xmlns:a16="http://schemas.microsoft.com/office/drawing/2014/main" id="{00000000-0008-0000-0800-0000B0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45" name="Text Box 6">
          <a:extLst>
            <a:ext uri="{FF2B5EF4-FFF2-40B4-BE49-F238E27FC236}">
              <a16:creationId xmlns:a16="http://schemas.microsoft.com/office/drawing/2014/main" id="{00000000-0008-0000-0800-0000B1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46" name="Text Box 6">
          <a:extLst>
            <a:ext uri="{FF2B5EF4-FFF2-40B4-BE49-F238E27FC236}">
              <a16:creationId xmlns:a16="http://schemas.microsoft.com/office/drawing/2014/main" id="{00000000-0008-0000-0800-0000B2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47" name="Text Box 6">
          <a:extLst>
            <a:ext uri="{FF2B5EF4-FFF2-40B4-BE49-F238E27FC236}">
              <a16:creationId xmlns:a16="http://schemas.microsoft.com/office/drawing/2014/main" id="{00000000-0008-0000-0800-0000B3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48" name="Text Box 6">
          <a:extLst>
            <a:ext uri="{FF2B5EF4-FFF2-40B4-BE49-F238E27FC236}">
              <a16:creationId xmlns:a16="http://schemas.microsoft.com/office/drawing/2014/main" id="{00000000-0008-0000-0800-0000B4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49" name="Text Box 6">
          <a:extLst>
            <a:ext uri="{FF2B5EF4-FFF2-40B4-BE49-F238E27FC236}">
              <a16:creationId xmlns:a16="http://schemas.microsoft.com/office/drawing/2014/main" id="{00000000-0008-0000-0800-0000B5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50" name="Text Box 6">
          <a:extLst>
            <a:ext uri="{FF2B5EF4-FFF2-40B4-BE49-F238E27FC236}">
              <a16:creationId xmlns:a16="http://schemas.microsoft.com/office/drawing/2014/main" id="{00000000-0008-0000-0800-0000B6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51" name="Text Box 6">
          <a:extLst>
            <a:ext uri="{FF2B5EF4-FFF2-40B4-BE49-F238E27FC236}">
              <a16:creationId xmlns:a16="http://schemas.microsoft.com/office/drawing/2014/main" id="{00000000-0008-0000-0800-0000B7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52" name="Text Box 6">
          <a:extLst>
            <a:ext uri="{FF2B5EF4-FFF2-40B4-BE49-F238E27FC236}">
              <a16:creationId xmlns:a16="http://schemas.microsoft.com/office/drawing/2014/main" id="{00000000-0008-0000-0800-0000B8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55" name="Text Box 6">
          <a:extLst>
            <a:ext uri="{FF2B5EF4-FFF2-40B4-BE49-F238E27FC236}">
              <a16:creationId xmlns:a16="http://schemas.microsoft.com/office/drawing/2014/main" id="{00000000-0008-0000-0800-0000BB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56" name="Text Box 6">
          <a:extLst>
            <a:ext uri="{FF2B5EF4-FFF2-40B4-BE49-F238E27FC236}">
              <a16:creationId xmlns:a16="http://schemas.microsoft.com/office/drawing/2014/main" id="{00000000-0008-0000-0800-0000BC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57" name="Text Box 6">
          <a:extLst>
            <a:ext uri="{FF2B5EF4-FFF2-40B4-BE49-F238E27FC236}">
              <a16:creationId xmlns:a16="http://schemas.microsoft.com/office/drawing/2014/main" id="{00000000-0008-0000-0800-0000BD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58" name="Text Box 6">
          <a:extLst>
            <a:ext uri="{FF2B5EF4-FFF2-40B4-BE49-F238E27FC236}">
              <a16:creationId xmlns:a16="http://schemas.microsoft.com/office/drawing/2014/main" id="{00000000-0008-0000-0800-0000BE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59" name="Text Box 6">
          <a:extLst>
            <a:ext uri="{FF2B5EF4-FFF2-40B4-BE49-F238E27FC236}">
              <a16:creationId xmlns:a16="http://schemas.microsoft.com/office/drawing/2014/main" id="{00000000-0008-0000-0800-0000BF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60" name="Text Box 6">
          <a:extLst>
            <a:ext uri="{FF2B5EF4-FFF2-40B4-BE49-F238E27FC236}">
              <a16:creationId xmlns:a16="http://schemas.microsoft.com/office/drawing/2014/main" id="{00000000-0008-0000-0800-0000C0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61" name="Text Box 6">
          <a:extLst>
            <a:ext uri="{FF2B5EF4-FFF2-40B4-BE49-F238E27FC236}">
              <a16:creationId xmlns:a16="http://schemas.microsoft.com/office/drawing/2014/main" id="{00000000-0008-0000-0800-0000C1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62" name="Text Box 6">
          <a:extLst>
            <a:ext uri="{FF2B5EF4-FFF2-40B4-BE49-F238E27FC236}">
              <a16:creationId xmlns:a16="http://schemas.microsoft.com/office/drawing/2014/main" id="{00000000-0008-0000-0800-0000C2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63" name="Text Box 6">
          <a:extLst>
            <a:ext uri="{FF2B5EF4-FFF2-40B4-BE49-F238E27FC236}">
              <a16:creationId xmlns:a16="http://schemas.microsoft.com/office/drawing/2014/main" id="{00000000-0008-0000-0800-0000C3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64" name="Text Box 6">
          <a:extLst>
            <a:ext uri="{FF2B5EF4-FFF2-40B4-BE49-F238E27FC236}">
              <a16:creationId xmlns:a16="http://schemas.microsoft.com/office/drawing/2014/main" id="{00000000-0008-0000-0800-0000C4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65" name="Text Box 6">
          <a:extLst>
            <a:ext uri="{FF2B5EF4-FFF2-40B4-BE49-F238E27FC236}">
              <a16:creationId xmlns:a16="http://schemas.microsoft.com/office/drawing/2014/main" id="{00000000-0008-0000-0800-0000C5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66" name="Text Box 6">
          <a:extLst>
            <a:ext uri="{FF2B5EF4-FFF2-40B4-BE49-F238E27FC236}">
              <a16:creationId xmlns:a16="http://schemas.microsoft.com/office/drawing/2014/main" id="{00000000-0008-0000-0800-0000C6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67" name="Text Box 6">
          <a:extLst>
            <a:ext uri="{FF2B5EF4-FFF2-40B4-BE49-F238E27FC236}">
              <a16:creationId xmlns:a16="http://schemas.microsoft.com/office/drawing/2014/main" id="{00000000-0008-0000-0800-0000C7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68" name="Text Box 6">
          <a:extLst>
            <a:ext uri="{FF2B5EF4-FFF2-40B4-BE49-F238E27FC236}">
              <a16:creationId xmlns:a16="http://schemas.microsoft.com/office/drawing/2014/main" id="{00000000-0008-0000-0800-0000C8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69" name="Text Box 6">
          <a:extLst>
            <a:ext uri="{FF2B5EF4-FFF2-40B4-BE49-F238E27FC236}">
              <a16:creationId xmlns:a16="http://schemas.microsoft.com/office/drawing/2014/main" id="{00000000-0008-0000-0800-0000C9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70" name="Text Box 6">
          <a:extLst>
            <a:ext uri="{FF2B5EF4-FFF2-40B4-BE49-F238E27FC236}">
              <a16:creationId xmlns:a16="http://schemas.microsoft.com/office/drawing/2014/main" id="{00000000-0008-0000-0800-0000CA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71" name="Text Box 6">
          <a:extLst>
            <a:ext uri="{FF2B5EF4-FFF2-40B4-BE49-F238E27FC236}">
              <a16:creationId xmlns:a16="http://schemas.microsoft.com/office/drawing/2014/main" id="{00000000-0008-0000-0800-0000CB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72" name="Text Box 6">
          <a:extLst>
            <a:ext uri="{FF2B5EF4-FFF2-40B4-BE49-F238E27FC236}">
              <a16:creationId xmlns:a16="http://schemas.microsoft.com/office/drawing/2014/main" id="{00000000-0008-0000-0800-0000CC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75" name="Text Box 6">
          <a:extLst>
            <a:ext uri="{FF2B5EF4-FFF2-40B4-BE49-F238E27FC236}">
              <a16:creationId xmlns:a16="http://schemas.microsoft.com/office/drawing/2014/main" id="{00000000-0008-0000-0800-0000CF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76" name="Text Box 6">
          <a:extLst>
            <a:ext uri="{FF2B5EF4-FFF2-40B4-BE49-F238E27FC236}">
              <a16:creationId xmlns:a16="http://schemas.microsoft.com/office/drawing/2014/main" id="{00000000-0008-0000-0800-0000D0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77" name="Text Box 6">
          <a:extLst>
            <a:ext uri="{FF2B5EF4-FFF2-40B4-BE49-F238E27FC236}">
              <a16:creationId xmlns:a16="http://schemas.microsoft.com/office/drawing/2014/main" id="{00000000-0008-0000-0800-0000D1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78" name="Text Box 6">
          <a:extLst>
            <a:ext uri="{FF2B5EF4-FFF2-40B4-BE49-F238E27FC236}">
              <a16:creationId xmlns:a16="http://schemas.microsoft.com/office/drawing/2014/main" id="{00000000-0008-0000-0800-0000D2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79" name="Text Box 6">
          <a:extLst>
            <a:ext uri="{FF2B5EF4-FFF2-40B4-BE49-F238E27FC236}">
              <a16:creationId xmlns:a16="http://schemas.microsoft.com/office/drawing/2014/main" id="{00000000-0008-0000-0800-0000D3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80" name="Text Box 6">
          <a:extLst>
            <a:ext uri="{FF2B5EF4-FFF2-40B4-BE49-F238E27FC236}">
              <a16:creationId xmlns:a16="http://schemas.microsoft.com/office/drawing/2014/main" id="{00000000-0008-0000-0800-0000D4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81" name="Text Box 6">
          <a:extLst>
            <a:ext uri="{FF2B5EF4-FFF2-40B4-BE49-F238E27FC236}">
              <a16:creationId xmlns:a16="http://schemas.microsoft.com/office/drawing/2014/main" id="{00000000-0008-0000-0800-0000D5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982" name="Text Box 6">
          <a:extLst>
            <a:ext uri="{FF2B5EF4-FFF2-40B4-BE49-F238E27FC236}">
              <a16:creationId xmlns:a16="http://schemas.microsoft.com/office/drawing/2014/main" id="{00000000-0008-0000-0800-0000D6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83" name="Text Box 6">
          <a:extLst>
            <a:ext uri="{FF2B5EF4-FFF2-40B4-BE49-F238E27FC236}">
              <a16:creationId xmlns:a16="http://schemas.microsoft.com/office/drawing/2014/main" id="{00000000-0008-0000-0800-0000D7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984" name="Text Box 6">
          <a:extLst>
            <a:ext uri="{FF2B5EF4-FFF2-40B4-BE49-F238E27FC236}">
              <a16:creationId xmlns:a16="http://schemas.microsoft.com/office/drawing/2014/main" id="{00000000-0008-0000-0800-0000D8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85" name="Text Box 6">
          <a:extLst>
            <a:ext uri="{FF2B5EF4-FFF2-40B4-BE49-F238E27FC236}">
              <a16:creationId xmlns:a16="http://schemas.microsoft.com/office/drawing/2014/main" id="{00000000-0008-0000-0800-0000D9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986" name="Text Box 6">
          <a:extLst>
            <a:ext uri="{FF2B5EF4-FFF2-40B4-BE49-F238E27FC236}">
              <a16:creationId xmlns:a16="http://schemas.microsoft.com/office/drawing/2014/main" id="{00000000-0008-0000-0800-0000DA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87" name="Text Box 6">
          <a:extLst>
            <a:ext uri="{FF2B5EF4-FFF2-40B4-BE49-F238E27FC236}">
              <a16:creationId xmlns:a16="http://schemas.microsoft.com/office/drawing/2014/main" id="{00000000-0008-0000-0800-0000DB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988" name="Text Box 6">
          <a:extLst>
            <a:ext uri="{FF2B5EF4-FFF2-40B4-BE49-F238E27FC236}">
              <a16:creationId xmlns:a16="http://schemas.microsoft.com/office/drawing/2014/main" id="{00000000-0008-0000-0800-0000DC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89" name="Text Box 6">
          <a:extLst>
            <a:ext uri="{FF2B5EF4-FFF2-40B4-BE49-F238E27FC236}">
              <a16:creationId xmlns:a16="http://schemas.microsoft.com/office/drawing/2014/main" id="{00000000-0008-0000-0800-0000DD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990" name="Text Box 6">
          <a:extLst>
            <a:ext uri="{FF2B5EF4-FFF2-40B4-BE49-F238E27FC236}">
              <a16:creationId xmlns:a16="http://schemas.microsoft.com/office/drawing/2014/main" id="{00000000-0008-0000-0800-0000DE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91" name="Text Box 6">
          <a:extLst>
            <a:ext uri="{FF2B5EF4-FFF2-40B4-BE49-F238E27FC236}">
              <a16:creationId xmlns:a16="http://schemas.microsoft.com/office/drawing/2014/main" id="{00000000-0008-0000-0800-0000DF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992" name="Text Box 6">
          <a:extLst>
            <a:ext uri="{FF2B5EF4-FFF2-40B4-BE49-F238E27FC236}">
              <a16:creationId xmlns:a16="http://schemas.microsoft.com/office/drawing/2014/main" id="{00000000-0008-0000-0800-0000E0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95" name="Text Box 6">
          <a:extLst>
            <a:ext uri="{FF2B5EF4-FFF2-40B4-BE49-F238E27FC236}">
              <a16:creationId xmlns:a16="http://schemas.microsoft.com/office/drawing/2014/main" id="{00000000-0008-0000-0800-0000E3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996" name="Text Box 6">
          <a:extLst>
            <a:ext uri="{FF2B5EF4-FFF2-40B4-BE49-F238E27FC236}">
              <a16:creationId xmlns:a16="http://schemas.microsoft.com/office/drawing/2014/main" id="{00000000-0008-0000-0800-0000E4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97" name="Text Box 6">
          <a:extLst>
            <a:ext uri="{FF2B5EF4-FFF2-40B4-BE49-F238E27FC236}">
              <a16:creationId xmlns:a16="http://schemas.microsoft.com/office/drawing/2014/main" id="{00000000-0008-0000-0800-0000E5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998" name="Text Box 6">
          <a:extLst>
            <a:ext uri="{FF2B5EF4-FFF2-40B4-BE49-F238E27FC236}">
              <a16:creationId xmlns:a16="http://schemas.microsoft.com/office/drawing/2014/main" id="{00000000-0008-0000-0800-0000E6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999" name="Text Box 6">
          <a:extLst>
            <a:ext uri="{FF2B5EF4-FFF2-40B4-BE49-F238E27FC236}">
              <a16:creationId xmlns:a16="http://schemas.microsoft.com/office/drawing/2014/main" id="{00000000-0008-0000-0800-0000E7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00" name="Text Box 6">
          <a:extLst>
            <a:ext uri="{FF2B5EF4-FFF2-40B4-BE49-F238E27FC236}">
              <a16:creationId xmlns:a16="http://schemas.microsoft.com/office/drawing/2014/main" id="{00000000-0008-0000-0800-0000E8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01" name="Text Box 6">
          <a:extLst>
            <a:ext uri="{FF2B5EF4-FFF2-40B4-BE49-F238E27FC236}">
              <a16:creationId xmlns:a16="http://schemas.microsoft.com/office/drawing/2014/main" id="{00000000-0008-0000-0800-0000E9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02" name="Text Box 6">
          <a:extLst>
            <a:ext uri="{FF2B5EF4-FFF2-40B4-BE49-F238E27FC236}">
              <a16:creationId xmlns:a16="http://schemas.microsoft.com/office/drawing/2014/main" id="{00000000-0008-0000-0800-0000EA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03" name="Text Box 6">
          <a:extLst>
            <a:ext uri="{FF2B5EF4-FFF2-40B4-BE49-F238E27FC236}">
              <a16:creationId xmlns:a16="http://schemas.microsoft.com/office/drawing/2014/main" id="{00000000-0008-0000-0800-0000EB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04" name="Text Box 6">
          <a:extLst>
            <a:ext uri="{FF2B5EF4-FFF2-40B4-BE49-F238E27FC236}">
              <a16:creationId xmlns:a16="http://schemas.microsoft.com/office/drawing/2014/main" id="{00000000-0008-0000-0800-0000EC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05" name="Text Box 6">
          <a:extLst>
            <a:ext uri="{FF2B5EF4-FFF2-40B4-BE49-F238E27FC236}">
              <a16:creationId xmlns:a16="http://schemas.microsoft.com/office/drawing/2014/main" id="{00000000-0008-0000-0800-0000ED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06" name="Text Box 6">
          <a:extLst>
            <a:ext uri="{FF2B5EF4-FFF2-40B4-BE49-F238E27FC236}">
              <a16:creationId xmlns:a16="http://schemas.microsoft.com/office/drawing/2014/main" id="{00000000-0008-0000-0800-0000EE03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07" name="Text Box 6">
          <a:extLst>
            <a:ext uri="{FF2B5EF4-FFF2-40B4-BE49-F238E27FC236}">
              <a16:creationId xmlns:a16="http://schemas.microsoft.com/office/drawing/2014/main" id="{00000000-0008-0000-0800-0000EF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08" name="Text Box 6">
          <a:extLst>
            <a:ext uri="{FF2B5EF4-FFF2-40B4-BE49-F238E27FC236}">
              <a16:creationId xmlns:a16="http://schemas.microsoft.com/office/drawing/2014/main" id="{00000000-0008-0000-0800-0000F003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09" name="Text Box 6">
          <a:extLst>
            <a:ext uri="{FF2B5EF4-FFF2-40B4-BE49-F238E27FC236}">
              <a16:creationId xmlns:a16="http://schemas.microsoft.com/office/drawing/2014/main" id="{00000000-0008-0000-0800-0000F1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10" name="Text Box 6">
          <a:extLst>
            <a:ext uri="{FF2B5EF4-FFF2-40B4-BE49-F238E27FC236}">
              <a16:creationId xmlns:a16="http://schemas.microsoft.com/office/drawing/2014/main" id="{00000000-0008-0000-0800-0000F203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11" name="Text Box 6">
          <a:extLst>
            <a:ext uri="{FF2B5EF4-FFF2-40B4-BE49-F238E27FC236}">
              <a16:creationId xmlns:a16="http://schemas.microsoft.com/office/drawing/2014/main" id="{00000000-0008-0000-0800-0000F3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12" name="Text Box 6">
          <a:extLst>
            <a:ext uri="{FF2B5EF4-FFF2-40B4-BE49-F238E27FC236}">
              <a16:creationId xmlns:a16="http://schemas.microsoft.com/office/drawing/2014/main" id="{00000000-0008-0000-0800-0000F403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15" name="Text Box 6">
          <a:extLst>
            <a:ext uri="{FF2B5EF4-FFF2-40B4-BE49-F238E27FC236}">
              <a16:creationId xmlns:a16="http://schemas.microsoft.com/office/drawing/2014/main" id="{00000000-0008-0000-0800-0000F7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16" name="Text Box 6">
          <a:extLst>
            <a:ext uri="{FF2B5EF4-FFF2-40B4-BE49-F238E27FC236}">
              <a16:creationId xmlns:a16="http://schemas.microsoft.com/office/drawing/2014/main" id="{00000000-0008-0000-0800-0000F803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17" name="Text Box 6">
          <a:extLst>
            <a:ext uri="{FF2B5EF4-FFF2-40B4-BE49-F238E27FC236}">
              <a16:creationId xmlns:a16="http://schemas.microsoft.com/office/drawing/2014/main" id="{00000000-0008-0000-0800-0000F9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18" name="Text Box 6">
          <a:extLst>
            <a:ext uri="{FF2B5EF4-FFF2-40B4-BE49-F238E27FC236}">
              <a16:creationId xmlns:a16="http://schemas.microsoft.com/office/drawing/2014/main" id="{00000000-0008-0000-0800-0000FA03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19" name="Text Box 6">
          <a:extLst>
            <a:ext uri="{FF2B5EF4-FFF2-40B4-BE49-F238E27FC236}">
              <a16:creationId xmlns:a16="http://schemas.microsoft.com/office/drawing/2014/main" id="{00000000-0008-0000-0800-0000FB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20" name="Text Box 6">
          <a:extLst>
            <a:ext uri="{FF2B5EF4-FFF2-40B4-BE49-F238E27FC236}">
              <a16:creationId xmlns:a16="http://schemas.microsoft.com/office/drawing/2014/main" id="{00000000-0008-0000-0800-0000FC03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21" name="Text Box 6">
          <a:extLst>
            <a:ext uri="{FF2B5EF4-FFF2-40B4-BE49-F238E27FC236}">
              <a16:creationId xmlns:a16="http://schemas.microsoft.com/office/drawing/2014/main" id="{00000000-0008-0000-0800-0000FD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22" name="Text Box 6">
          <a:extLst>
            <a:ext uri="{FF2B5EF4-FFF2-40B4-BE49-F238E27FC236}">
              <a16:creationId xmlns:a16="http://schemas.microsoft.com/office/drawing/2014/main" id="{00000000-0008-0000-0800-0000FE03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23" name="Text Box 6">
          <a:extLst>
            <a:ext uri="{FF2B5EF4-FFF2-40B4-BE49-F238E27FC236}">
              <a16:creationId xmlns:a16="http://schemas.microsoft.com/office/drawing/2014/main" id="{00000000-0008-0000-0800-0000FF03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24" name="Text Box 6">
          <a:extLst>
            <a:ext uri="{FF2B5EF4-FFF2-40B4-BE49-F238E27FC236}">
              <a16:creationId xmlns:a16="http://schemas.microsoft.com/office/drawing/2014/main" id="{00000000-0008-0000-0800-000000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25" name="Text Box 6">
          <a:extLst>
            <a:ext uri="{FF2B5EF4-FFF2-40B4-BE49-F238E27FC236}">
              <a16:creationId xmlns:a16="http://schemas.microsoft.com/office/drawing/2014/main" id="{00000000-0008-0000-0800-000001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26" name="Text Box 6">
          <a:extLst>
            <a:ext uri="{FF2B5EF4-FFF2-40B4-BE49-F238E27FC236}">
              <a16:creationId xmlns:a16="http://schemas.microsoft.com/office/drawing/2014/main" id="{00000000-0008-0000-0800-000002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27" name="Text Box 6">
          <a:extLst>
            <a:ext uri="{FF2B5EF4-FFF2-40B4-BE49-F238E27FC236}">
              <a16:creationId xmlns:a16="http://schemas.microsoft.com/office/drawing/2014/main" id="{00000000-0008-0000-0800-000003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28" name="Text Box 6">
          <a:extLst>
            <a:ext uri="{FF2B5EF4-FFF2-40B4-BE49-F238E27FC236}">
              <a16:creationId xmlns:a16="http://schemas.microsoft.com/office/drawing/2014/main" id="{00000000-0008-0000-0800-000004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29" name="Text Box 6">
          <a:extLst>
            <a:ext uri="{FF2B5EF4-FFF2-40B4-BE49-F238E27FC236}">
              <a16:creationId xmlns:a16="http://schemas.microsoft.com/office/drawing/2014/main" id="{00000000-0008-0000-0800-000005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30" name="Text Box 6">
          <a:extLst>
            <a:ext uri="{FF2B5EF4-FFF2-40B4-BE49-F238E27FC236}">
              <a16:creationId xmlns:a16="http://schemas.microsoft.com/office/drawing/2014/main" id="{00000000-0008-0000-0800-000006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31" name="Text Box 6">
          <a:extLst>
            <a:ext uri="{FF2B5EF4-FFF2-40B4-BE49-F238E27FC236}">
              <a16:creationId xmlns:a16="http://schemas.microsoft.com/office/drawing/2014/main" id="{00000000-0008-0000-0800-000007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32" name="Text Box 6">
          <a:extLst>
            <a:ext uri="{FF2B5EF4-FFF2-40B4-BE49-F238E27FC236}">
              <a16:creationId xmlns:a16="http://schemas.microsoft.com/office/drawing/2014/main" id="{00000000-0008-0000-0800-000008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35" name="Text Box 6">
          <a:extLst>
            <a:ext uri="{FF2B5EF4-FFF2-40B4-BE49-F238E27FC236}">
              <a16:creationId xmlns:a16="http://schemas.microsoft.com/office/drawing/2014/main" id="{00000000-0008-0000-0800-00000B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36" name="Text Box 6">
          <a:extLst>
            <a:ext uri="{FF2B5EF4-FFF2-40B4-BE49-F238E27FC236}">
              <a16:creationId xmlns:a16="http://schemas.microsoft.com/office/drawing/2014/main" id="{00000000-0008-0000-0800-00000C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37" name="Text Box 6">
          <a:extLst>
            <a:ext uri="{FF2B5EF4-FFF2-40B4-BE49-F238E27FC236}">
              <a16:creationId xmlns:a16="http://schemas.microsoft.com/office/drawing/2014/main" id="{00000000-0008-0000-0800-00000D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38" name="Text Box 6">
          <a:extLst>
            <a:ext uri="{FF2B5EF4-FFF2-40B4-BE49-F238E27FC236}">
              <a16:creationId xmlns:a16="http://schemas.microsoft.com/office/drawing/2014/main" id="{00000000-0008-0000-0800-00000E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39" name="Text Box 6">
          <a:extLst>
            <a:ext uri="{FF2B5EF4-FFF2-40B4-BE49-F238E27FC236}">
              <a16:creationId xmlns:a16="http://schemas.microsoft.com/office/drawing/2014/main" id="{00000000-0008-0000-0800-00000F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40" name="Text Box 6">
          <a:extLst>
            <a:ext uri="{FF2B5EF4-FFF2-40B4-BE49-F238E27FC236}">
              <a16:creationId xmlns:a16="http://schemas.microsoft.com/office/drawing/2014/main" id="{00000000-0008-0000-0800-000010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41" name="Text Box 6">
          <a:extLst>
            <a:ext uri="{FF2B5EF4-FFF2-40B4-BE49-F238E27FC236}">
              <a16:creationId xmlns:a16="http://schemas.microsoft.com/office/drawing/2014/main" id="{00000000-0008-0000-0800-000011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42" name="Text Box 6">
          <a:extLst>
            <a:ext uri="{FF2B5EF4-FFF2-40B4-BE49-F238E27FC236}">
              <a16:creationId xmlns:a16="http://schemas.microsoft.com/office/drawing/2014/main" id="{00000000-0008-0000-0800-000012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43" name="Text Box 6">
          <a:extLst>
            <a:ext uri="{FF2B5EF4-FFF2-40B4-BE49-F238E27FC236}">
              <a16:creationId xmlns:a16="http://schemas.microsoft.com/office/drawing/2014/main" id="{00000000-0008-0000-0800-000013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44" name="Text Box 6">
          <a:extLst>
            <a:ext uri="{FF2B5EF4-FFF2-40B4-BE49-F238E27FC236}">
              <a16:creationId xmlns:a16="http://schemas.microsoft.com/office/drawing/2014/main" id="{00000000-0008-0000-0800-000014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45" name="Text Box 6">
          <a:extLst>
            <a:ext uri="{FF2B5EF4-FFF2-40B4-BE49-F238E27FC236}">
              <a16:creationId xmlns:a16="http://schemas.microsoft.com/office/drawing/2014/main" id="{00000000-0008-0000-0800-000015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46" name="Text Box 6">
          <a:extLst>
            <a:ext uri="{FF2B5EF4-FFF2-40B4-BE49-F238E27FC236}">
              <a16:creationId xmlns:a16="http://schemas.microsoft.com/office/drawing/2014/main" id="{00000000-0008-0000-0800-000016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47" name="Text Box 6">
          <a:extLst>
            <a:ext uri="{FF2B5EF4-FFF2-40B4-BE49-F238E27FC236}">
              <a16:creationId xmlns:a16="http://schemas.microsoft.com/office/drawing/2014/main" id="{00000000-0008-0000-0800-000017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48" name="Text Box 6">
          <a:extLst>
            <a:ext uri="{FF2B5EF4-FFF2-40B4-BE49-F238E27FC236}">
              <a16:creationId xmlns:a16="http://schemas.microsoft.com/office/drawing/2014/main" id="{00000000-0008-0000-0800-000018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49" name="Text Box 6">
          <a:extLst>
            <a:ext uri="{FF2B5EF4-FFF2-40B4-BE49-F238E27FC236}">
              <a16:creationId xmlns:a16="http://schemas.microsoft.com/office/drawing/2014/main" id="{00000000-0008-0000-0800-000019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50" name="Text Box 6">
          <a:extLst>
            <a:ext uri="{FF2B5EF4-FFF2-40B4-BE49-F238E27FC236}">
              <a16:creationId xmlns:a16="http://schemas.microsoft.com/office/drawing/2014/main" id="{00000000-0008-0000-0800-00001A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51" name="Text Box 6">
          <a:extLst>
            <a:ext uri="{FF2B5EF4-FFF2-40B4-BE49-F238E27FC236}">
              <a16:creationId xmlns:a16="http://schemas.microsoft.com/office/drawing/2014/main" id="{00000000-0008-0000-0800-00001B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52" name="Text Box 6">
          <a:extLst>
            <a:ext uri="{FF2B5EF4-FFF2-40B4-BE49-F238E27FC236}">
              <a16:creationId xmlns:a16="http://schemas.microsoft.com/office/drawing/2014/main" id="{00000000-0008-0000-0800-00001C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55" name="Text Box 6">
          <a:extLst>
            <a:ext uri="{FF2B5EF4-FFF2-40B4-BE49-F238E27FC236}">
              <a16:creationId xmlns:a16="http://schemas.microsoft.com/office/drawing/2014/main" id="{00000000-0008-0000-0800-00001F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56" name="Text Box 6">
          <a:extLst>
            <a:ext uri="{FF2B5EF4-FFF2-40B4-BE49-F238E27FC236}">
              <a16:creationId xmlns:a16="http://schemas.microsoft.com/office/drawing/2014/main" id="{00000000-0008-0000-0800-000020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57" name="Text Box 6">
          <a:extLst>
            <a:ext uri="{FF2B5EF4-FFF2-40B4-BE49-F238E27FC236}">
              <a16:creationId xmlns:a16="http://schemas.microsoft.com/office/drawing/2014/main" id="{00000000-0008-0000-0800-000021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58" name="Text Box 6">
          <a:extLst>
            <a:ext uri="{FF2B5EF4-FFF2-40B4-BE49-F238E27FC236}">
              <a16:creationId xmlns:a16="http://schemas.microsoft.com/office/drawing/2014/main" id="{00000000-0008-0000-0800-000022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59" name="Text Box 6">
          <a:extLst>
            <a:ext uri="{FF2B5EF4-FFF2-40B4-BE49-F238E27FC236}">
              <a16:creationId xmlns:a16="http://schemas.microsoft.com/office/drawing/2014/main" id="{00000000-0008-0000-0800-000023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60" name="Text Box 6">
          <a:extLst>
            <a:ext uri="{FF2B5EF4-FFF2-40B4-BE49-F238E27FC236}">
              <a16:creationId xmlns:a16="http://schemas.microsoft.com/office/drawing/2014/main" id="{00000000-0008-0000-0800-000024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61" name="Text Box 6">
          <a:extLst>
            <a:ext uri="{FF2B5EF4-FFF2-40B4-BE49-F238E27FC236}">
              <a16:creationId xmlns:a16="http://schemas.microsoft.com/office/drawing/2014/main" id="{00000000-0008-0000-0800-000025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62" name="Text Box 6">
          <a:extLst>
            <a:ext uri="{FF2B5EF4-FFF2-40B4-BE49-F238E27FC236}">
              <a16:creationId xmlns:a16="http://schemas.microsoft.com/office/drawing/2014/main" id="{00000000-0008-0000-0800-000026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63" name="Text Box 6">
          <a:extLst>
            <a:ext uri="{FF2B5EF4-FFF2-40B4-BE49-F238E27FC236}">
              <a16:creationId xmlns:a16="http://schemas.microsoft.com/office/drawing/2014/main" id="{00000000-0008-0000-0800-000027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64" name="Text Box 6">
          <a:extLst>
            <a:ext uri="{FF2B5EF4-FFF2-40B4-BE49-F238E27FC236}">
              <a16:creationId xmlns:a16="http://schemas.microsoft.com/office/drawing/2014/main" id="{00000000-0008-0000-0800-000028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65" name="Text Box 6">
          <a:extLst>
            <a:ext uri="{FF2B5EF4-FFF2-40B4-BE49-F238E27FC236}">
              <a16:creationId xmlns:a16="http://schemas.microsoft.com/office/drawing/2014/main" id="{00000000-0008-0000-0800-000029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66" name="Text Box 6">
          <a:extLst>
            <a:ext uri="{FF2B5EF4-FFF2-40B4-BE49-F238E27FC236}">
              <a16:creationId xmlns:a16="http://schemas.microsoft.com/office/drawing/2014/main" id="{00000000-0008-0000-0800-00002A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67" name="Text Box 6">
          <a:extLst>
            <a:ext uri="{FF2B5EF4-FFF2-40B4-BE49-F238E27FC236}">
              <a16:creationId xmlns:a16="http://schemas.microsoft.com/office/drawing/2014/main" id="{00000000-0008-0000-0800-00002B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68" name="Text Box 6">
          <a:extLst>
            <a:ext uri="{FF2B5EF4-FFF2-40B4-BE49-F238E27FC236}">
              <a16:creationId xmlns:a16="http://schemas.microsoft.com/office/drawing/2014/main" id="{00000000-0008-0000-0800-00002C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69" name="Text Box 6">
          <a:extLst>
            <a:ext uri="{FF2B5EF4-FFF2-40B4-BE49-F238E27FC236}">
              <a16:creationId xmlns:a16="http://schemas.microsoft.com/office/drawing/2014/main" id="{00000000-0008-0000-0800-00002D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70" name="Text Box 6">
          <a:extLst>
            <a:ext uri="{FF2B5EF4-FFF2-40B4-BE49-F238E27FC236}">
              <a16:creationId xmlns:a16="http://schemas.microsoft.com/office/drawing/2014/main" id="{00000000-0008-0000-0800-00002E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71" name="Text Box 6">
          <a:extLst>
            <a:ext uri="{FF2B5EF4-FFF2-40B4-BE49-F238E27FC236}">
              <a16:creationId xmlns:a16="http://schemas.microsoft.com/office/drawing/2014/main" id="{00000000-0008-0000-0800-00002F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72" name="Text Box 6">
          <a:extLst>
            <a:ext uri="{FF2B5EF4-FFF2-40B4-BE49-F238E27FC236}">
              <a16:creationId xmlns:a16="http://schemas.microsoft.com/office/drawing/2014/main" id="{00000000-0008-0000-0800-000030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75" name="Text Box 6">
          <a:extLst>
            <a:ext uri="{FF2B5EF4-FFF2-40B4-BE49-F238E27FC236}">
              <a16:creationId xmlns:a16="http://schemas.microsoft.com/office/drawing/2014/main" id="{00000000-0008-0000-0800-000033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76" name="Text Box 6">
          <a:extLst>
            <a:ext uri="{FF2B5EF4-FFF2-40B4-BE49-F238E27FC236}">
              <a16:creationId xmlns:a16="http://schemas.microsoft.com/office/drawing/2014/main" id="{00000000-0008-0000-0800-000034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77" name="Text Box 6">
          <a:extLst>
            <a:ext uri="{FF2B5EF4-FFF2-40B4-BE49-F238E27FC236}">
              <a16:creationId xmlns:a16="http://schemas.microsoft.com/office/drawing/2014/main" id="{00000000-0008-0000-0800-000035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78" name="Text Box 6">
          <a:extLst>
            <a:ext uri="{FF2B5EF4-FFF2-40B4-BE49-F238E27FC236}">
              <a16:creationId xmlns:a16="http://schemas.microsoft.com/office/drawing/2014/main" id="{00000000-0008-0000-0800-000036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79" name="Text Box 6">
          <a:extLst>
            <a:ext uri="{FF2B5EF4-FFF2-40B4-BE49-F238E27FC236}">
              <a16:creationId xmlns:a16="http://schemas.microsoft.com/office/drawing/2014/main" id="{00000000-0008-0000-0800-000037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80" name="Text Box 6">
          <a:extLst>
            <a:ext uri="{FF2B5EF4-FFF2-40B4-BE49-F238E27FC236}">
              <a16:creationId xmlns:a16="http://schemas.microsoft.com/office/drawing/2014/main" id="{00000000-0008-0000-0800-000038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81" name="Text Box 6">
          <a:extLst>
            <a:ext uri="{FF2B5EF4-FFF2-40B4-BE49-F238E27FC236}">
              <a16:creationId xmlns:a16="http://schemas.microsoft.com/office/drawing/2014/main" id="{00000000-0008-0000-0800-000039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082" name="Text Box 6">
          <a:extLst>
            <a:ext uri="{FF2B5EF4-FFF2-40B4-BE49-F238E27FC236}">
              <a16:creationId xmlns:a16="http://schemas.microsoft.com/office/drawing/2014/main" id="{00000000-0008-0000-0800-00003A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83" name="Text Box 6">
          <a:extLst>
            <a:ext uri="{FF2B5EF4-FFF2-40B4-BE49-F238E27FC236}">
              <a16:creationId xmlns:a16="http://schemas.microsoft.com/office/drawing/2014/main" id="{00000000-0008-0000-0800-00003B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084" name="Text Box 6">
          <a:extLst>
            <a:ext uri="{FF2B5EF4-FFF2-40B4-BE49-F238E27FC236}">
              <a16:creationId xmlns:a16="http://schemas.microsoft.com/office/drawing/2014/main" id="{00000000-0008-0000-0800-00003C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85" name="Text Box 6">
          <a:extLst>
            <a:ext uri="{FF2B5EF4-FFF2-40B4-BE49-F238E27FC236}">
              <a16:creationId xmlns:a16="http://schemas.microsoft.com/office/drawing/2014/main" id="{00000000-0008-0000-0800-00003D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086" name="Text Box 6">
          <a:extLst>
            <a:ext uri="{FF2B5EF4-FFF2-40B4-BE49-F238E27FC236}">
              <a16:creationId xmlns:a16="http://schemas.microsoft.com/office/drawing/2014/main" id="{00000000-0008-0000-0800-00003E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87" name="Text Box 6">
          <a:extLst>
            <a:ext uri="{FF2B5EF4-FFF2-40B4-BE49-F238E27FC236}">
              <a16:creationId xmlns:a16="http://schemas.microsoft.com/office/drawing/2014/main" id="{00000000-0008-0000-0800-00003F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088" name="Text Box 6">
          <a:extLst>
            <a:ext uri="{FF2B5EF4-FFF2-40B4-BE49-F238E27FC236}">
              <a16:creationId xmlns:a16="http://schemas.microsoft.com/office/drawing/2014/main" id="{00000000-0008-0000-0800-000040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89" name="Text Box 6">
          <a:extLst>
            <a:ext uri="{FF2B5EF4-FFF2-40B4-BE49-F238E27FC236}">
              <a16:creationId xmlns:a16="http://schemas.microsoft.com/office/drawing/2014/main" id="{00000000-0008-0000-0800-000041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090" name="Text Box 6">
          <a:extLst>
            <a:ext uri="{FF2B5EF4-FFF2-40B4-BE49-F238E27FC236}">
              <a16:creationId xmlns:a16="http://schemas.microsoft.com/office/drawing/2014/main" id="{00000000-0008-0000-0800-000042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91" name="Text Box 6">
          <a:extLst>
            <a:ext uri="{FF2B5EF4-FFF2-40B4-BE49-F238E27FC236}">
              <a16:creationId xmlns:a16="http://schemas.microsoft.com/office/drawing/2014/main" id="{00000000-0008-0000-0800-000043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092" name="Text Box 6">
          <a:extLst>
            <a:ext uri="{FF2B5EF4-FFF2-40B4-BE49-F238E27FC236}">
              <a16:creationId xmlns:a16="http://schemas.microsoft.com/office/drawing/2014/main" id="{00000000-0008-0000-0800-000044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95" name="Text Box 6">
          <a:extLst>
            <a:ext uri="{FF2B5EF4-FFF2-40B4-BE49-F238E27FC236}">
              <a16:creationId xmlns:a16="http://schemas.microsoft.com/office/drawing/2014/main" id="{00000000-0008-0000-0800-000047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096" name="Text Box 6">
          <a:extLst>
            <a:ext uri="{FF2B5EF4-FFF2-40B4-BE49-F238E27FC236}">
              <a16:creationId xmlns:a16="http://schemas.microsoft.com/office/drawing/2014/main" id="{00000000-0008-0000-0800-000048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97" name="Text Box 6">
          <a:extLst>
            <a:ext uri="{FF2B5EF4-FFF2-40B4-BE49-F238E27FC236}">
              <a16:creationId xmlns:a16="http://schemas.microsoft.com/office/drawing/2014/main" id="{00000000-0008-0000-0800-000049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098" name="Text Box 6">
          <a:extLst>
            <a:ext uri="{FF2B5EF4-FFF2-40B4-BE49-F238E27FC236}">
              <a16:creationId xmlns:a16="http://schemas.microsoft.com/office/drawing/2014/main" id="{00000000-0008-0000-0800-00004A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099" name="Text Box 6">
          <a:extLst>
            <a:ext uri="{FF2B5EF4-FFF2-40B4-BE49-F238E27FC236}">
              <a16:creationId xmlns:a16="http://schemas.microsoft.com/office/drawing/2014/main" id="{00000000-0008-0000-0800-00004B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00" name="Text Box 6">
          <a:extLst>
            <a:ext uri="{FF2B5EF4-FFF2-40B4-BE49-F238E27FC236}">
              <a16:creationId xmlns:a16="http://schemas.microsoft.com/office/drawing/2014/main" id="{00000000-0008-0000-0800-00004C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01" name="Text Box 6">
          <a:extLst>
            <a:ext uri="{FF2B5EF4-FFF2-40B4-BE49-F238E27FC236}">
              <a16:creationId xmlns:a16="http://schemas.microsoft.com/office/drawing/2014/main" id="{00000000-0008-0000-0800-00004D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02" name="Text Box 6">
          <a:extLst>
            <a:ext uri="{FF2B5EF4-FFF2-40B4-BE49-F238E27FC236}">
              <a16:creationId xmlns:a16="http://schemas.microsoft.com/office/drawing/2014/main" id="{00000000-0008-0000-0800-00004E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03" name="Text Box 6">
          <a:extLst>
            <a:ext uri="{FF2B5EF4-FFF2-40B4-BE49-F238E27FC236}">
              <a16:creationId xmlns:a16="http://schemas.microsoft.com/office/drawing/2014/main" id="{00000000-0008-0000-0800-00004F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04" name="Text Box 6">
          <a:extLst>
            <a:ext uri="{FF2B5EF4-FFF2-40B4-BE49-F238E27FC236}">
              <a16:creationId xmlns:a16="http://schemas.microsoft.com/office/drawing/2014/main" id="{00000000-0008-0000-0800-000050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05" name="Text Box 6">
          <a:extLst>
            <a:ext uri="{FF2B5EF4-FFF2-40B4-BE49-F238E27FC236}">
              <a16:creationId xmlns:a16="http://schemas.microsoft.com/office/drawing/2014/main" id="{00000000-0008-0000-0800-000051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06" name="Text Box 6">
          <a:extLst>
            <a:ext uri="{FF2B5EF4-FFF2-40B4-BE49-F238E27FC236}">
              <a16:creationId xmlns:a16="http://schemas.microsoft.com/office/drawing/2014/main" id="{00000000-0008-0000-0800-000052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07" name="Text Box 6">
          <a:extLst>
            <a:ext uri="{FF2B5EF4-FFF2-40B4-BE49-F238E27FC236}">
              <a16:creationId xmlns:a16="http://schemas.microsoft.com/office/drawing/2014/main" id="{00000000-0008-0000-0800-000053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08" name="Text Box 6">
          <a:extLst>
            <a:ext uri="{FF2B5EF4-FFF2-40B4-BE49-F238E27FC236}">
              <a16:creationId xmlns:a16="http://schemas.microsoft.com/office/drawing/2014/main" id="{00000000-0008-0000-0800-000054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09" name="Text Box 6">
          <a:extLst>
            <a:ext uri="{FF2B5EF4-FFF2-40B4-BE49-F238E27FC236}">
              <a16:creationId xmlns:a16="http://schemas.microsoft.com/office/drawing/2014/main" id="{00000000-0008-0000-0800-000055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10" name="Text Box 6">
          <a:extLst>
            <a:ext uri="{FF2B5EF4-FFF2-40B4-BE49-F238E27FC236}">
              <a16:creationId xmlns:a16="http://schemas.microsoft.com/office/drawing/2014/main" id="{00000000-0008-0000-0800-000056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11" name="Text Box 6">
          <a:extLst>
            <a:ext uri="{FF2B5EF4-FFF2-40B4-BE49-F238E27FC236}">
              <a16:creationId xmlns:a16="http://schemas.microsoft.com/office/drawing/2014/main" id="{00000000-0008-0000-0800-000057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12" name="Text Box 6">
          <a:extLst>
            <a:ext uri="{FF2B5EF4-FFF2-40B4-BE49-F238E27FC236}">
              <a16:creationId xmlns:a16="http://schemas.microsoft.com/office/drawing/2014/main" id="{00000000-0008-0000-0800-000058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15" name="Text Box 6">
          <a:extLst>
            <a:ext uri="{FF2B5EF4-FFF2-40B4-BE49-F238E27FC236}">
              <a16:creationId xmlns:a16="http://schemas.microsoft.com/office/drawing/2014/main" id="{00000000-0008-0000-0800-00005B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16" name="Text Box 6">
          <a:extLst>
            <a:ext uri="{FF2B5EF4-FFF2-40B4-BE49-F238E27FC236}">
              <a16:creationId xmlns:a16="http://schemas.microsoft.com/office/drawing/2014/main" id="{00000000-0008-0000-0800-00005C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17" name="Text Box 6">
          <a:extLst>
            <a:ext uri="{FF2B5EF4-FFF2-40B4-BE49-F238E27FC236}">
              <a16:creationId xmlns:a16="http://schemas.microsoft.com/office/drawing/2014/main" id="{00000000-0008-0000-0800-00005D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18" name="Text Box 6">
          <a:extLst>
            <a:ext uri="{FF2B5EF4-FFF2-40B4-BE49-F238E27FC236}">
              <a16:creationId xmlns:a16="http://schemas.microsoft.com/office/drawing/2014/main" id="{00000000-0008-0000-0800-00005E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19" name="Text Box 6">
          <a:extLst>
            <a:ext uri="{FF2B5EF4-FFF2-40B4-BE49-F238E27FC236}">
              <a16:creationId xmlns:a16="http://schemas.microsoft.com/office/drawing/2014/main" id="{00000000-0008-0000-0800-00005F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20" name="Text Box 6">
          <a:extLst>
            <a:ext uri="{FF2B5EF4-FFF2-40B4-BE49-F238E27FC236}">
              <a16:creationId xmlns:a16="http://schemas.microsoft.com/office/drawing/2014/main" id="{00000000-0008-0000-0800-000060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21" name="Text Box 6">
          <a:extLst>
            <a:ext uri="{FF2B5EF4-FFF2-40B4-BE49-F238E27FC236}">
              <a16:creationId xmlns:a16="http://schemas.microsoft.com/office/drawing/2014/main" id="{00000000-0008-0000-0800-000061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22" name="Text Box 6">
          <a:extLst>
            <a:ext uri="{FF2B5EF4-FFF2-40B4-BE49-F238E27FC236}">
              <a16:creationId xmlns:a16="http://schemas.microsoft.com/office/drawing/2014/main" id="{00000000-0008-0000-0800-000062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23" name="Text Box 6">
          <a:extLst>
            <a:ext uri="{FF2B5EF4-FFF2-40B4-BE49-F238E27FC236}">
              <a16:creationId xmlns:a16="http://schemas.microsoft.com/office/drawing/2014/main" id="{00000000-0008-0000-0800-000063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24" name="Text Box 6">
          <a:extLst>
            <a:ext uri="{FF2B5EF4-FFF2-40B4-BE49-F238E27FC236}">
              <a16:creationId xmlns:a16="http://schemas.microsoft.com/office/drawing/2014/main" id="{00000000-0008-0000-0800-000064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25" name="Text Box 6">
          <a:extLst>
            <a:ext uri="{FF2B5EF4-FFF2-40B4-BE49-F238E27FC236}">
              <a16:creationId xmlns:a16="http://schemas.microsoft.com/office/drawing/2014/main" id="{00000000-0008-0000-0800-000065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26" name="Text Box 6">
          <a:extLst>
            <a:ext uri="{FF2B5EF4-FFF2-40B4-BE49-F238E27FC236}">
              <a16:creationId xmlns:a16="http://schemas.microsoft.com/office/drawing/2014/main" id="{00000000-0008-0000-0800-000066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27" name="Text Box 6">
          <a:extLst>
            <a:ext uri="{FF2B5EF4-FFF2-40B4-BE49-F238E27FC236}">
              <a16:creationId xmlns:a16="http://schemas.microsoft.com/office/drawing/2014/main" id="{00000000-0008-0000-0800-000067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28" name="Text Box 6">
          <a:extLst>
            <a:ext uri="{FF2B5EF4-FFF2-40B4-BE49-F238E27FC236}">
              <a16:creationId xmlns:a16="http://schemas.microsoft.com/office/drawing/2014/main" id="{00000000-0008-0000-0800-000068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29" name="Text Box 6">
          <a:extLst>
            <a:ext uri="{FF2B5EF4-FFF2-40B4-BE49-F238E27FC236}">
              <a16:creationId xmlns:a16="http://schemas.microsoft.com/office/drawing/2014/main" id="{00000000-0008-0000-0800-000069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30" name="Text Box 6">
          <a:extLst>
            <a:ext uri="{FF2B5EF4-FFF2-40B4-BE49-F238E27FC236}">
              <a16:creationId xmlns:a16="http://schemas.microsoft.com/office/drawing/2014/main" id="{00000000-0008-0000-0800-00006A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31" name="Text Box 6">
          <a:extLst>
            <a:ext uri="{FF2B5EF4-FFF2-40B4-BE49-F238E27FC236}">
              <a16:creationId xmlns:a16="http://schemas.microsoft.com/office/drawing/2014/main" id="{00000000-0008-0000-0800-00006B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32" name="Text Box 6">
          <a:extLst>
            <a:ext uri="{FF2B5EF4-FFF2-40B4-BE49-F238E27FC236}">
              <a16:creationId xmlns:a16="http://schemas.microsoft.com/office/drawing/2014/main" id="{00000000-0008-0000-0800-00006C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35" name="Text Box 6">
          <a:extLst>
            <a:ext uri="{FF2B5EF4-FFF2-40B4-BE49-F238E27FC236}">
              <a16:creationId xmlns:a16="http://schemas.microsoft.com/office/drawing/2014/main" id="{00000000-0008-0000-0800-00006F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36" name="Text Box 6">
          <a:extLst>
            <a:ext uri="{FF2B5EF4-FFF2-40B4-BE49-F238E27FC236}">
              <a16:creationId xmlns:a16="http://schemas.microsoft.com/office/drawing/2014/main" id="{00000000-0008-0000-0800-000070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37" name="Text Box 6">
          <a:extLst>
            <a:ext uri="{FF2B5EF4-FFF2-40B4-BE49-F238E27FC236}">
              <a16:creationId xmlns:a16="http://schemas.microsoft.com/office/drawing/2014/main" id="{00000000-0008-0000-0800-000071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38" name="Text Box 6">
          <a:extLst>
            <a:ext uri="{FF2B5EF4-FFF2-40B4-BE49-F238E27FC236}">
              <a16:creationId xmlns:a16="http://schemas.microsoft.com/office/drawing/2014/main" id="{00000000-0008-0000-0800-000072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39" name="Text Box 6">
          <a:extLst>
            <a:ext uri="{FF2B5EF4-FFF2-40B4-BE49-F238E27FC236}">
              <a16:creationId xmlns:a16="http://schemas.microsoft.com/office/drawing/2014/main" id="{00000000-0008-0000-0800-000073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40" name="Text Box 6">
          <a:extLst>
            <a:ext uri="{FF2B5EF4-FFF2-40B4-BE49-F238E27FC236}">
              <a16:creationId xmlns:a16="http://schemas.microsoft.com/office/drawing/2014/main" id="{00000000-0008-0000-0800-000074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41" name="Text Box 6">
          <a:extLst>
            <a:ext uri="{FF2B5EF4-FFF2-40B4-BE49-F238E27FC236}">
              <a16:creationId xmlns:a16="http://schemas.microsoft.com/office/drawing/2014/main" id="{00000000-0008-0000-0800-000075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42" name="Text Box 6">
          <a:extLst>
            <a:ext uri="{FF2B5EF4-FFF2-40B4-BE49-F238E27FC236}">
              <a16:creationId xmlns:a16="http://schemas.microsoft.com/office/drawing/2014/main" id="{00000000-0008-0000-0800-000076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43" name="Text Box 6">
          <a:extLst>
            <a:ext uri="{FF2B5EF4-FFF2-40B4-BE49-F238E27FC236}">
              <a16:creationId xmlns:a16="http://schemas.microsoft.com/office/drawing/2014/main" id="{00000000-0008-0000-0800-000077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44" name="Text Box 6">
          <a:extLst>
            <a:ext uri="{FF2B5EF4-FFF2-40B4-BE49-F238E27FC236}">
              <a16:creationId xmlns:a16="http://schemas.microsoft.com/office/drawing/2014/main" id="{00000000-0008-0000-0800-000078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45" name="Text Box 6">
          <a:extLst>
            <a:ext uri="{FF2B5EF4-FFF2-40B4-BE49-F238E27FC236}">
              <a16:creationId xmlns:a16="http://schemas.microsoft.com/office/drawing/2014/main" id="{00000000-0008-0000-0800-000079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46" name="Text Box 6">
          <a:extLst>
            <a:ext uri="{FF2B5EF4-FFF2-40B4-BE49-F238E27FC236}">
              <a16:creationId xmlns:a16="http://schemas.microsoft.com/office/drawing/2014/main" id="{00000000-0008-0000-0800-00007A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47" name="Text Box 6">
          <a:extLst>
            <a:ext uri="{FF2B5EF4-FFF2-40B4-BE49-F238E27FC236}">
              <a16:creationId xmlns:a16="http://schemas.microsoft.com/office/drawing/2014/main" id="{00000000-0008-0000-0800-00007B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48" name="Text Box 6">
          <a:extLst>
            <a:ext uri="{FF2B5EF4-FFF2-40B4-BE49-F238E27FC236}">
              <a16:creationId xmlns:a16="http://schemas.microsoft.com/office/drawing/2014/main" id="{00000000-0008-0000-0800-00007C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49" name="Text Box 6">
          <a:extLst>
            <a:ext uri="{FF2B5EF4-FFF2-40B4-BE49-F238E27FC236}">
              <a16:creationId xmlns:a16="http://schemas.microsoft.com/office/drawing/2014/main" id="{00000000-0008-0000-0800-00007D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50" name="Text Box 6">
          <a:extLst>
            <a:ext uri="{FF2B5EF4-FFF2-40B4-BE49-F238E27FC236}">
              <a16:creationId xmlns:a16="http://schemas.microsoft.com/office/drawing/2014/main" id="{00000000-0008-0000-0800-00007E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51" name="Text Box 6">
          <a:extLst>
            <a:ext uri="{FF2B5EF4-FFF2-40B4-BE49-F238E27FC236}">
              <a16:creationId xmlns:a16="http://schemas.microsoft.com/office/drawing/2014/main" id="{00000000-0008-0000-0800-00007F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52" name="Text Box 6">
          <a:extLst>
            <a:ext uri="{FF2B5EF4-FFF2-40B4-BE49-F238E27FC236}">
              <a16:creationId xmlns:a16="http://schemas.microsoft.com/office/drawing/2014/main" id="{00000000-0008-0000-0800-000080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55" name="Text Box 6">
          <a:extLst>
            <a:ext uri="{FF2B5EF4-FFF2-40B4-BE49-F238E27FC236}">
              <a16:creationId xmlns:a16="http://schemas.microsoft.com/office/drawing/2014/main" id="{00000000-0008-0000-0800-000083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56" name="Text Box 6">
          <a:extLst>
            <a:ext uri="{FF2B5EF4-FFF2-40B4-BE49-F238E27FC236}">
              <a16:creationId xmlns:a16="http://schemas.microsoft.com/office/drawing/2014/main" id="{00000000-0008-0000-0800-000084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57" name="Text Box 6">
          <a:extLst>
            <a:ext uri="{FF2B5EF4-FFF2-40B4-BE49-F238E27FC236}">
              <a16:creationId xmlns:a16="http://schemas.microsoft.com/office/drawing/2014/main" id="{00000000-0008-0000-0800-000085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58" name="Text Box 6">
          <a:extLst>
            <a:ext uri="{FF2B5EF4-FFF2-40B4-BE49-F238E27FC236}">
              <a16:creationId xmlns:a16="http://schemas.microsoft.com/office/drawing/2014/main" id="{00000000-0008-0000-0800-000086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59" name="Text Box 6">
          <a:extLst>
            <a:ext uri="{FF2B5EF4-FFF2-40B4-BE49-F238E27FC236}">
              <a16:creationId xmlns:a16="http://schemas.microsoft.com/office/drawing/2014/main" id="{00000000-0008-0000-0800-000087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60" name="Text Box 6">
          <a:extLst>
            <a:ext uri="{FF2B5EF4-FFF2-40B4-BE49-F238E27FC236}">
              <a16:creationId xmlns:a16="http://schemas.microsoft.com/office/drawing/2014/main" id="{00000000-0008-0000-0800-000088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61" name="Text Box 6">
          <a:extLst>
            <a:ext uri="{FF2B5EF4-FFF2-40B4-BE49-F238E27FC236}">
              <a16:creationId xmlns:a16="http://schemas.microsoft.com/office/drawing/2014/main" id="{00000000-0008-0000-0800-000089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62" name="Text Box 6">
          <a:extLst>
            <a:ext uri="{FF2B5EF4-FFF2-40B4-BE49-F238E27FC236}">
              <a16:creationId xmlns:a16="http://schemas.microsoft.com/office/drawing/2014/main" id="{00000000-0008-0000-0800-00008A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63" name="Text Box 6">
          <a:extLst>
            <a:ext uri="{FF2B5EF4-FFF2-40B4-BE49-F238E27FC236}">
              <a16:creationId xmlns:a16="http://schemas.microsoft.com/office/drawing/2014/main" id="{00000000-0008-0000-0800-00008B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64" name="Text Box 6">
          <a:extLst>
            <a:ext uri="{FF2B5EF4-FFF2-40B4-BE49-F238E27FC236}">
              <a16:creationId xmlns:a16="http://schemas.microsoft.com/office/drawing/2014/main" id="{00000000-0008-0000-0800-00008C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65" name="Text Box 6">
          <a:extLst>
            <a:ext uri="{FF2B5EF4-FFF2-40B4-BE49-F238E27FC236}">
              <a16:creationId xmlns:a16="http://schemas.microsoft.com/office/drawing/2014/main" id="{00000000-0008-0000-0800-00008D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66" name="Text Box 6">
          <a:extLst>
            <a:ext uri="{FF2B5EF4-FFF2-40B4-BE49-F238E27FC236}">
              <a16:creationId xmlns:a16="http://schemas.microsoft.com/office/drawing/2014/main" id="{00000000-0008-0000-0800-00008E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67" name="Text Box 6">
          <a:extLst>
            <a:ext uri="{FF2B5EF4-FFF2-40B4-BE49-F238E27FC236}">
              <a16:creationId xmlns:a16="http://schemas.microsoft.com/office/drawing/2014/main" id="{00000000-0008-0000-0800-00008F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68" name="Text Box 6">
          <a:extLst>
            <a:ext uri="{FF2B5EF4-FFF2-40B4-BE49-F238E27FC236}">
              <a16:creationId xmlns:a16="http://schemas.microsoft.com/office/drawing/2014/main" id="{00000000-0008-0000-0800-000090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69" name="Text Box 6">
          <a:extLst>
            <a:ext uri="{FF2B5EF4-FFF2-40B4-BE49-F238E27FC236}">
              <a16:creationId xmlns:a16="http://schemas.microsoft.com/office/drawing/2014/main" id="{00000000-0008-0000-0800-000091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70" name="Text Box 6">
          <a:extLst>
            <a:ext uri="{FF2B5EF4-FFF2-40B4-BE49-F238E27FC236}">
              <a16:creationId xmlns:a16="http://schemas.microsoft.com/office/drawing/2014/main" id="{00000000-0008-0000-0800-000092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71" name="Text Box 6">
          <a:extLst>
            <a:ext uri="{FF2B5EF4-FFF2-40B4-BE49-F238E27FC236}">
              <a16:creationId xmlns:a16="http://schemas.microsoft.com/office/drawing/2014/main" id="{00000000-0008-0000-0800-000093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72" name="Text Box 6">
          <a:extLst>
            <a:ext uri="{FF2B5EF4-FFF2-40B4-BE49-F238E27FC236}">
              <a16:creationId xmlns:a16="http://schemas.microsoft.com/office/drawing/2014/main" id="{00000000-0008-0000-0800-000094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75" name="Text Box 6">
          <a:extLst>
            <a:ext uri="{FF2B5EF4-FFF2-40B4-BE49-F238E27FC236}">
              <a16:creationId xmlns:a16="http://schemas.microsoft.com/office/drawing/2014/main" id="{00000000-0008-0000-0800-000097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76" name="Text Box 6">
          <a:extLst>
            <a:ext uri="{FF2B5EF4-FFF2-40B4-BE49-F238E27FC236}">
              <a16:creationId xmlns:a16="http://schemas.microsoft.com/office/drawing/2014/main" id="{00000000-0008-0000-0800-000098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77" name="Text Box 6">
          <a:extLst>
            <a:ext uri="{FF2B5EF4-FFF2-40B4-BE49-F238E27FC236}">
              <a16:creationId xmlns:a16="http://schemas.microsoft.com/office/drawing/2014/main" id="{00000000-0008-0000-0800-000099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78" name="Text Box 6">
          <a:extLst>
            <a:ext uri="{FF2B5EF4-FFF2-40B4-BE49-F238E27FC236}">
              <a16:creationId xmlns:a16="http://schemas.microsoft.com/office/drawing/2014/main" id="{00000000-0008-0000-0800-00009A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79" name="Text Box 6">
          <a:extLst>
            <a:ext uri="{FF2B5EF4-FFF2-40B4-BE49-F238E27FC236}">
              <a16:creationId xmlns:a16="http://schemas.microsoft.com/office/drawing/2014/main" id="{00000000-0008-0000-0800-00009B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80" name="Text Box 6">
          <a:extLst>
            <a:ext uri="{FF2B5EF4-FFF2-40B4-BE49-F238E27FC236}">
              <a16:creationId xmlns:a16="http://schemas.microsoft.com/office/drawing/2014/main" id="{00000000-0008-0000-0800-00009C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81" name="Text Box 6">
          <a:extLst>
            <a:ext uri="{FF2B5EF4-FFF2-40B4-BE49-F238E27FC236}">
              <a16:creationId xmlns:a16="http://schemas.microsoft.com/office/drawing/2014/main" id="{00000000-0008-0000-0800-00009D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182" name="Text Box 6">
          <a:extLst>
            <a:ext uri="{FF2B5EF4-FFF2-40B4-BE49-F238E27FC236}">
              <a16:creationId xmlns:a16="http://schemas.microsoft.com/office/drawing/2014/main" id="{00000000-0008-0000-0800-00009E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83" name="Text Box 6">
          <a:extLst>
            <a:ext uri="{FF2B5EF4-FFF2-40B4-BE49-F238E27FC236}">
              <a16:creationId xmlns:a16="http://schemas.microsoft.com/office/drawing/2014/main" id="{00000000-0008-0000-0800-00009F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184" name="Text Box 6">
          <a:extLst>
            <a:ext uri="{FF2B5EF4-FFF2-40B4-BE49-F238E27FC236}">
              <a16:creationId xmlns:a16="http://schemas.microsoft.com/office/drawing/2014/main" id="{00000000-0008-0000-0800-0000A0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85" name="Text Box 6">
          <a:extLst>
            <a:ext uri="{FF2B5EF4-FFF2-40B4-BE49-F238E27FC236}">
              <a16:creationId xmlns:a16="http://schemas.microsoft.com/office/drawing/2014/main" id="{00000000-0008-0000-0800-0000A1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186" name="Text Box 6">
          <a:extLst>
            <a:ext uri="{FF2B5EF4-FFF2-40B4-BE49-F238E27FC236}">
              <a16:creationId xmlns:a16="http://schemas.microsoft.com/office/drawing/2014/main" id="{00000000-0008-0000-0800-0000A2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87" name="Text Box 6">
          <a:extLst>
            <a:ext uri="{FF2B5EF4-FFF2-40B4-BE49-F238E27FC236}">
              <a16:creationId xmlns:a16="http://schemas.microsoft.com/office/drawing/2014/main" id="{00000000-0008-0000-0800-0000A3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188" name="Text Box 6">
          <a:extLst>
            <a:ext uri="{FF2B5EF4-FFF2-40B4-BE49-F238E27FC236}">
              <a16:creationId xmlns:a16="http://schemas.microsoft.com/office/drawing/2014/main" id="{00000000-0008-0000-0800-0000A4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89" name="Text Box 6">
          <a:extLst>
            <a:ext uri="{FF2B5EF4-FFF2-40B4-BE49-F238E27FC236}">
              <a16:creationId xmlns:a16="http://schemas.microsoft.com/office/drawing/2014/main" id="{00000000-0008-0000-0800-0000A5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190" name="Text Box 6">
          <a:extLst>
            <a:ext uri="{FF2B5EF4-FFF2-40B4-BE49-F238E27FC236}">
              <a16:creationId xmlns:a16="http://schemas.microsoft.com/office/drawing/2014/main" id="{00000000-0008-0000-0800-0000A6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91" name="Text Box 6">
          <a:extLst>
            <a:ext uri="{FF2B5EF4-FFF2-40B4-BE49-F238E27FC236}">
              <a16:creationId xmlns:a16="http://schemas.microsoft.com/office/drawing/2014/main" id="{00000000-0008-0000-0800-0000A7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192" name="Text Box 6">
          <a:extLst>
            <a:ext uri="{FF2B5EF4-FFF2-40B4-BE49-F238E27FC236}">
              <a16:creationId xmlns:a16="http://schemas.microsoft.com/office/drawing/2014/main" id="{00000000-0008-0000-0800-0000A8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95" name="Text Box 6">
          <a:extLst>
            <a:ext uri="{FF2B5EF4-FFF2-40B4-BE49-F238E27FC236}">
              <a16:creationId xmlns:a16="http://schemas.microsoft.com/office/drawing/2014/main" id="{00000000-0008-0000-0800-0000AB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196" name="Text Box 6">
          <a:extLst>
            <a:ext uri="{FF2B5EF4-FFF2-40B4-BE49-F238E27FC236}">
              <a16:creationId xmlns:a16="http://schemas.microsoft.com/office/drawing/2014/main" id="{00000000-0008-0000-0800-0000AC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97" name="Text Box 6">
          <a:extLst>
            <a:ext uri="{FF2B5EF4-FFF2-40B4-BE49-F238E27FC236}">
              <a16:creationId xmlns:a16="http://schemas.microsoft.com/office/drawing/2014/main" id="{00000000-0008-0000-0800-0000AD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198" name="Text Box 6">
          <a:extLst>
            <a:ext uri="{FF2B5EF4-FFF2-40B4-BE49-F238E27FC236}">
              <a16:creationId xmlns:a16="http://schemas.microsoft.com/office/drawing/2014/main" id="{00000000-0008-0000-0800-0000AE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199" name="Text Box 6">
          <a:extLst>
            <a:ext uri="{FF2B5EF4-FFF2-40B4-BE49-F238E27FC236}">
              <a16:creationId xmlns:a16="http://schemas.microsoft.com/office/drawing/2014/main" id="{00000000-0008-0000-0800-0000AF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00" name="Text Box 6">
          <a:extLst>
            <a:ext uri="{FF2B5EF4-FFF2-40B4-BE49-F238E27FC236}">
              <a16:creationId xmlns:a16="http://schemas.microsoft.com/office/drawing/2014/main" id="{00000000-0008-0000-0800-0000B0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01" name="Text Box 6">
          <a:extLst>
            <a:ext uri="{FF2B5EF4-FFF2-40B4-BE49-F238E27FC236}">
              <a16:creationId xmlns:a16="http://schemas.microsoft.com/office/drawing/2014/main" id="{00000000-0008-0000-0800-0000B1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02" name="Text Box 6">
          <a:extLst>
            <a:ext uri="{FF2B5EF4-FFF2-40B4-BE49-F238E27FC236}">
              <a16:creationId xmlns:a16="http://schemas.microsoft.com/office/drawing/2014/main" id="{00000000-0008-0000-0800-0000B2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03" name="Text Box 6">
          <a:extLst>
            <a:ext uri="{FF2B5EF4-FFF2-40B4-BE49-F238E27FC236}">
              <a16:creationId xmlns:a16="http://schemas.microsoft.com/office/drawing/2014/main" id="{00000000-0008-0000-0800-0000B3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04" name="Text Box 6">
          <a:extLst>
            <a:ext uri="{FF2B5EF4-FFF2-40B4-BE49-F238E27FC236}">
              <a16:creationId xmlns:a16="http://schemas.microsoft.com/office/drawing/2014/main" id="{00000000-0008-0000-0800-0000B4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05" name="Text Box 6">
          <a:extLst>
            <a:ext uri="{FF2B5EF4-FFF2-40B4-BE49-F238E27FC236}">
              <a16:creationId xmlns:a16="http://schemas.microsoft.com/office/drawing/2014/main" id="{00000000-0008-0000-0800-0000B5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06" name="Text Box 6">
          <a:extLst>
            <a:ext uri="{FF2B5EF4-FFF2-40B4-BE49-F238E27FC236}">
              <a16:creationId xmlns:a16="http://schemas.microsoft.com/office/drawing/2014/main" id="{00000000-0008-0000-0800-0000B6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07" name="Text Box 6">
          <a:extLst>
            <a:ext uri="{FF2B5EF4-FFF2-40B4-BE49-F238E27FC236}">
              <a16:creationId xmlns:a16="http://schemas.microsoft.com/office/drawing/2014/main" id="{00000000-0008-0000-0800-0000B7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08" name="Text Box 6">
          <a:extLst>
            <a:ext uri="{FF2B5EF4-FFF2-40B4-BE49-F238E27FC236}">
              <a16:creationId xmlns:a16="http://schemas.microsoft.com/office/drawing/2014/main" id="{00000000-0008-0000-0800-0000B8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09" name="Text Box 6">
          <a:extLst>
            <a:ext uri="{FF2B5EF4-FFF2-40B4-BE49-F238E27FC236}">
              <a16:creationId xmlns:a16="http://schemas.microsoft.com/office/drawing/2014/main" id="{00000000-0008-0000-0800-0000B9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10" name="Text Box 6">
          <a:extLst>
            <a:ext uri="{FF2B5EF4-FFF2-40B4-BE49-F238E27FC236}">
              <a16:creationId xmlns:a16="http://schemas.microsoft.com/office/drawing/2014/main" id="{00000000-0008-0000-0800-0000BA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11" name="Text Box 6">
          <a:extLst>
            <a:ext uri="{FF2B5EF4-FFF2-40B4-BE49-F238E27FC236}">
              <a16:creationId xmlns:a16="http://schemas.microsoft.com/office/drawing/2014/main" id="{00000000-0008-0000-0800-0000BB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12" name="Text Box 6">
          <a:extLst>
            <a:ext uri="{FF2B5EF4-FFF2-40B4-BE49-F238E27FC236}">
              <a16:creationId xmlns:a16="http://schemas.microsoft.com/office/drawing/2014/main" id="{00000000-0008-0000-0800-0000BC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15" name="Text Box 6">
          <a:extLst>
            <a:ext uri="{FF2B5EF4-FFF2-40B4-BE49-F238E27FC236}">
              <a16:creationId xmlns:a16="http://schemas.microsoft.com/office/drawing/2014/main" id="{00000000-0008-0000-0800-0000BF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16" name="Text Box 6">
          <a:extLst>
            <a:ext uri="{FF2B5EF4-FFF2-40B4-BE49-F238E27FC236}">
              <a16:creationId xmlns:a16="http://schemas.microsoft.com/office/drawing/2014/main" id="{00000000-0008-0000-0800-0000C0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17" name="Text Box 6">
          <a:extLst>
            <a:ext uri="{FF2B5EF4-FFF2-40B4-BE49-F238E27FC236}">
              <a16:creationId xmlns:a16="http://schemas.microsoft.com/office/drawing/2014/main" id="{00000000-0008-0000-0800-0000C1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18" name="Text Box 6">
          <a:extLst>
            <a:ext uri="{FF2B5EF4-FFF2-40B4-BE49-F238E27FC236}">
              <a16:creationId xmlns:a16="http://schemas.microsoft.com/office/drawing/2014/main" id="{00000000-0008-0000-0800-0000C2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19" name="Text Box 6">
          <a:extLst>
            <a:ext uri="{FF2B5EF4-FFF2-40B4-BE49-F238E27FC236}">
              <a16:creationId xmlns:a16="http://schemas.microsoft.com/office/drawing/2014/main" id="{00000000-0008-0000-0800-0000C3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20" name="Text Box 6">
          <a:extLst>
            <a:ext uri="{FF2B5EF4-FFF2-40B4-BE49-F238E27FC236}">
              <a16:creationId xmlns:a16="http://schemas.microsoft.com/office/drawing/2014/main" id="{00000000-0008-0000-0800-0000C4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21" name="Text Box 6">
          <a:extLst>
            <a:ext uri="{FF2B5EF4-FFF2-40B4-BE49-F238E27FC236}">
              <a16:creationId xmlns:a16="http://schemas.microsoft.com/office/drawing/2014/main" id="{00000000-0008-0000-0800-0000C5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22" name="Text Box 6">
          <a:extLst>
            <a:ext uri="{FF2B5EF4-FFF2-40B4-BE49-F238E27FC236}">
              <a16:creationId xmlns:a16="http://schemas.microsoft.com/office/drawing/2014/main" id="{00000000-0008-0000-0800-0000C6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23" name="Text Box 6">
          <a:extLst>
            <a:ext uri="{FF2B5EF4-FFF2-40B4-BE49-F238E27FC236}">
              <a16:creationId xmlns:a16="http://schemas.microsoft.com/office/drawing/2014/main" id="{00000000-0008-0000-0800-0000C7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24" name="Text Box 6">
          <a:extLst>
            <a:ext uri="{FF2B5EF4-FFF2-40B4-BE49-F238E27FC236}">
              <a16:creationId xmlns:a16="http://schemas.microsoft.com/office/drawing/2014/main" id="{00000000-0008-0000-0800-0000C8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25" name="Text Box 6">
          <a:extLst>
            <a:ext uri="{FF2B5EF4-FFF2-40B4-BE49-F238E27FC236}">
              <a16:creationId xmlns:a16="http://schemas.microsoft.com/office/drawing/2014/main" id="{00000000-0008-0000-0800-0000C9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26" name="Text Box 6">
          <a:extLst>
            <a:ext uri="{FF2B5EF4-FFF2-40B4-BE49-F238E27FC236}">
              <a16:creationId xmlns:a16="http://schemas.microsoft.com/office/drawing/2014/main" id="{00000000-0008-0000-0800-0000CA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27" name="Text Box 6">
          <a:extLst>
            <a:ext uri="{FF2B5EF4-FFF2-40B4-BE49-F238E27FC236}">
              <a16:creationId xmlns:a16="http://schemas.microsoft.com/office/drawing/2014/main" id="{00000000-0008-0000-0800-0000CB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28" name="Text Box 6">
          <a:extLst>
            <a:ext uri="{FF2B5EF4-FFF2-40B4-BE49-F238E27FC236}">
              <a16:creationId xmlns:a16="http://schemas.microsoft.com/office/drawing/2014/main" id="{00000000-0008-0000-0800-0000CC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29" name="Text Box 6">
          <a:extLst>
            <a:ext uri="{FF2B5EF4-FFF2-40B4-BE49-F238E27FC236}">
              <a16:creationId xmlns:a16="http://schemas.microsoft.com/office/drawing/2014/main" id="{00000000-0008-0000-0800-0000CD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30" name="Text Box 6">
          <a:extLst>
            <a:ext uri="{FF2B5EF4-FFF2-40B4-BE49-F238E27FC236}">
              <a16:creationId xmlns:a16="http://schemas.microsoft.com/office/drawing/2014/main" id="{00000000-0008-0000-0800-0000CE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31" name="Text Box 6">
          <a:extLst>
            <a:ext uri="{FF2B5EF4-FFF2-40B4-BE49-F238E27FC236}">
              <a16:creationId xmlns:a16="http://schemas.microsoft.com/office/drawing/2014/main" id="{00000000-0008-0000-0800-0000CF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32" name="Text Box 6">
          <a:extLst>
            <a:ext uri="{FF2B5EF4-FFF2-40B4-BE49-F238E27FC236}">
              <a16:creationId xmlns:a16="http://schemas.microsoft.com/office/drawing/2014/main" id="{00000000-0008-0000-0800-0000D0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35" name="Text Box 6">
          <a:extLst>
            <a:ext uri="{FF2B5EF4-FFF2-40B4-BE49-F238E27FC236}">
              <a16:creationId xmlns:a16="http://schemas.microsoft.com/office/drawing/2014/main" id="{00000000-0008-0000-0800-0000D3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36" name="Text Box 6">
          <a:extLst>
            <a:ext uri="{FF2B5EF4-FFF2-40B4-BE49-F238E27FC236}">
              <a16:creationId xmlns:a16="http://schemas.microsoft.com/office/drawing/2014/main" id="{00000000-0008-0000-0800-0000D4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37" name="Text Box 6">
          <a:extLst>
            <a:ext uri="{FF2B5EF4-FFF2-40B4-BE49-F238E27FC236}">
              <a16:creationId xmlns:a16="http://schemas.microsoft.com/office/drawing/2014/main" id="{00000000-0008-0000-0800-0000D5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38" name="Text Box 6">
          <a:extLst>
            <a:ext uri="{FF2B5EF4-FFF2-40B4-BE49-F238E27FC236}">
              <a16:creationId xmlns:a16="http://schemas.microsoft.com/office/drawing/2014/main" id="{00000000-0008-0000-0800-0000D6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39" name="Text Box 6">
          <a:extLst>
            <a:ext uri="{FF2B5EF4-FFF2-40B4-BE49-F238E27FC236}">
              <a16:creationId xmlns:a16="http://schemas.microsoft.com/office/drawing/2014/main" id="{00000000-0008-0000-0800-0000D7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40" name="Text Box 6">
          <a:extLst>
            <a:ext uri="{FF2B5EF4-FFF2-40B4-BE49-F238E27FC236}">
              <a16:creationId xmlns:a16="http://schemas.microsoft.com/office/drawing/2014/main" id="{00000000-0008-0000-0800-0000D8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41" name="Text Box 6">
          <a:extLst>
            <a:ext uri="{FF2B5EF4-FFF2-40B4-BE49-F238E27FC236}">
              <a16:creationId xmlns:a16="http://schemas.microsoft.com/office/drawing/2014/main" id="{00000000-0008-0000-0800-0000D9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42" name="Text Box 6">
          <a:extLst>
            <a:ext uri="{FF2B5EF4-FFF2-40B4-BE49-F238E27FC236}">
              <a16:creationId xmlns:a16="http://schemas.microsoft.com/office/drawing/2014/main" id="{00000000-0008-0000-0800-0000DA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43" name="Text Box 6">
          <a:extLst>
            <a:ext uri="{FF2B5EF4-FFF2-40B4-BE49-F238E27FC236}">
              <a16:creationId xmlns:a16="http://schemas.microsoft.com/office/drawing/2014/main" id="{00000000-0008-0000-0800-0000DB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44" name="Text Box 6">
          <a:extLst>
            <a:ext uri="{FF2B5EF4-FFF2-40B4-BE49-F238E27FC236}">
              <a16:creationId xmlns:a16="http://schemas.microsoft.com/office/drawing/2014/main" id="{00000000-0008-0000-0800-0000DC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45" name="Text Box 6">
          <a:extLst>
            <a:ext uri="{FF2B5EF4-FFF2-40B4-BE49-F238E27FC236}">
              <a16:creationId xmlns:a16="http://schemas.microsoft.com/office/drawing/2014/main" id="{00000000-0008-0000-0800-0000DD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46" name="Text Box 6">
          <a:extLst>
            <a:ext uri="{FF2B5EF4-FFF2-40B4-BE49-F238E27FC236}">
              <a16:creationId xmlns:a16="http://schemas.microsoft.com/office/drawing/2014/main" id="{00000000-0008-0000-0800-0000DE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47" name="Text Box 6">
          <a:extLst>
            <a:ext uri="{FF2B5EF4-FFF2-40B4-BE49-F238E27FC236}">
              <a16:creationId xmlns:a16="http://schemas.microsoft.com/office/drawing/2014/main" id="{00000000-0008-0000-0800-0000DF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48" name="Text Box 6">
          <a:extLst>
            <a:ext uri="{FF2B5EF4-FFF2-40B4-BE49-F238E27FC236}">
              <a16:creationId xmlns:a16="http://schemas.microsoft.com/office/drawing/2014/main" id="{00000000-0008-0000-0800-0000E0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49" name="Text Box 6">
          <a:extLst>
            <a:ext uri="{FF2B5EF4-FFF2-40B4-BE49-F238E27FC236}">
              <a16:creationId xmlns:a16="http://schemas.microsoft.com/office/drawing/2014/main" id="{00000000-0008-0000-0800-0000E1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50" name="Text Box 6">
          <a:extLst>
            <a:ext uri="{FF2B5EF4-FFF2-40B4-BE49-F238E27FC236}">
              <a16:creationId xmlns:a16="http://schemas.microsoft.com/office/drawing/2014/main" id="{00000000-0008-0000-0800-0000E2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51" name="Text Box 6">
          <a:extLst>
            <a:ext uri="{FF2B5EF4-FFF2-40B4-BE49-F238E27FC236}">
              <a16:creationId xmlns:a16="http://schemas.microsoft.com/office/drawing/2014/main" id="{00000000-0008-0000-0800-0000E3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52" name="Text Box 6">
          <a:extLst>
            <a:ext uri="{FF2B5EF4-FFF2-40B4-BE49-F238E27FC236}">
              <a16:creationId xmlns:a16="http://schemas.microsoft.com/office/drawing/2014/main" id="{00000000-0008-0000-0800-0000E4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55" name="Text Box 6">
          <a:extLst>
            <a:ext uri="{FF2B5EF4-FFF2-40B4-BE49-F238E27FC236}">
              <a16:creationId xmlns:a16="http://schemas.microsoft.com/office/drawing/2014/main" id="{00000000-0008-0000-0800-0000E7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56" name="Text Box 6">
          <a:extLst>
            <a:ext uri="{FF2B5EF4-FFF2-40B4-BE49-F238E27FC236}">
              <a16:creationId xmlns:a16="http://schemas.microsoft.com/office/drawing/2014/main" id="{00000000-0008-0000-0800-0000E8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57" name="Text Box 6">
          <a:extLst>
            <a:ext uri="{FF2B5EF4-FFF2-40B4-BE49-F238E27FC236}">
              <a16:creationId xmlns:a16="http://schemas.microsoft.com/office/drawing/2014/main" id="{00000000-0008-0000-0800-0000E9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58" name="Text Box 6">
          <a:extLst>
            <a:ext uri="{FF2B5EF4-FFF2-40B4-BE49-F238E27FC236}">
              <a16:creationId xmlns:a16="http://schemas.microsoft.com/office/drawing/2014/main" id="{00000000-0008-0000-0800-0000EA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59" name="Text Box 6">
          <a:extLst>
            <a:ext uri="{FF2B5EF4-FFF2-40B4-BE49-F238E27FC236}">
              <a16:creationId xmlns:a16="http://schemas.microsoft.com/office/drawing/2014/main" id="{00000000-0008-0000-0800-0000EB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60" name="Text Box 6">
          <a:extLst>
            <a:ext uri="{FF2B5EF4-FFF2-40B4-BE49-F238E27FC236}">
              <a16:creationId xmlns:a16="http://schemas.microsoft.com/office/drawing/2014/main" id="{00000000-0008-0000-0800-0000EC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61" name="Text Box 6">
          <a:extLst>
            <a:ext uri="{FF2B5EF4-FFF2-40B4-BE49-F238E27FC236}">
              <a16:creationId xmlns:a16="http://schemas.microsoft.com/office/drawing/2014/main" id="{00000000-0008-0000-0800-0000ED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62" name="Text Box 6">
          <a:extLst>
            <a:ext uri="{FF2B5EF4-FFF2-40B4-BE49-F238E27FC236}">
              <a16:creationId xmlns:a16="http://schemas.microsoft.com/office/drawing/2014/main" id="{00000000-0008-0000-0800-0000EE04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63" name="Text Box 6">
          <a:extLst>
            <a:ext uri="{FF2B5EF4-FFF2-40B4-BE49-F238E27FC236}">
              <a16:creationId xmlns:a16="http://schemas.microsoft.com/office/drawing/2014/main" id="{00000000-0008-0000-0800-0000EF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64" name="Text Box 6">
          <a:extLst>
            <a:ext uri="{FF2B5EF4-FFF2-40B4-BE49-F238E27FC236}">
              <a16:creationId xmlns:a16="http://schemas.microsoft.com/office/drawing/2014/main" id="{00000000-0008-0000-0800-0000F004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65" name="Text Box 6">
          <a:extLst>
            <a:ext uri="{FF2B5EF4-FFF2-40B4-BE49-F238E27FC236}">
              <a16:creationId xmlns:a16="http://schemas.microsoft.com/office/drawing/2014/main" id="{00000000-0008-0000-0800-0000F1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66" name="Text Box 6">
          <a:extLst>
            <a:ext uri="{FF2B5EF4-FFF2-40B4-BE49-F238E27FC236}">
              <a16:creationId xmlns:a16="http://schemas.microsoft.com/office/drawing/2014/main" id="{00000000-0008-0000-0800-0000F204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67" name="Text Box 6">
          <a:extLst>
            <a:ext uri="{FF2B5EF4-FFF2-40B4-BE49-F238E27FC236}">
              <a16:creationId xmlns:a16="http://schemas.microsoft.com/office/drawing/2014/main" id="{00000000-0008-0000-0800-0000F3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68" name="Text Box 6">
          <a:extLst>
            <a:ext uri="{FF2B5EF4-FFF2-40B4-BE49-F238E27FC236}">
              <a16:creationId xmlns:a16="http://schemas.microsoft.com/office/drawing/2014/main" id="{00000000-0008-0000-0800-0000F404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69" name="Text Box 6">
          <a:extLst>
            <a:ext uri="{FF2B5EF4-FFF2-40B4-BE49-F238E27FC236}">
              <a16:creationId xmlns:a16="http://schemas.microsoft.com/office/drawing/2014/main" id="{00000000-0008-0000-0800-0000F5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70" name="Text Box 6">
          <a:extLst>
            <a:ext uri="{FF2B5EF4-FFF2-40B4-BE49-F238E27FC236}">
              <a16:creationId xmlns:a16="http://schemas.microsoft.com/office/drawing/2014/main" id="{00000000-0008-0000-0800-0000F604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71" name="Text Box 6">
          <a:extLst>
            <a:ext uri="{FF2B5EF4-FFF2-40B4-BE49-F238E27FC236}">
              <a16:creationId xmlns:a16="http://schemas.microsoft.com/office/drawing/2014/main" id="{00000000-0008-0000-0800-0000F7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72" name="Text Box 6">
          <a:extLst>
            <a:ext uri="{FF2B5EF4-FFF2-40B4-BE49-F238E27FC236}">
              <a16:creationId xmlns:a16="http://schemas.microsoft.com/office/drawing/2014/main" id="{00000000-0008-0000-0800-0000F804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75" name="Text Box 6">
          <a:extLst>
            <a:ext uri="{FF2B5EF4-FFF2-40B4-BE49-F238E27FC236}">
              <a16:creationId xmlns:a16="http://schemas.microsoft.com/office/drawing/2014/main" id="{00000000-0008-0000-0800-0000FB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76" name="Text Box 6">
          <a:extLst>
            <a:ext uri="{FF2B5EF4-FFF2-40B4-BE49-F238E27FC236}">
              <a16:creationId xmlns:a16="http://schemas.microsoft.com/office/drawing/2014/main" id="{00000000-0008-0000-0800-0000FC04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77" name="Text Box 6">
          <a:extLst>
            <a:ext uri="{FF2B5EF4-FFF2-40B4-BE49-F238E27FC236}">
              <a16:creationId xmlns:a16="http://schemas.microsoft.com/office/drawing/2014/main" id="{00000000-0008-0000-0800-0000FD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78" name="Text Box 6">
          <a:extLst>
            <a:ext uri="{FF2B5EF4-FFF2-40B4-BE49-F238E27FC236}">
              <a16:creationId xmlns:a16="http://schemas.microsoft.com/office/drawing/2014/main" id="{00000000-0008-0000-0800-0000FE04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79" name="Text Box 6">
          <a:extLst>
            <a:ext uri="{FF2B5EF4-FFF2-40B4-BE49-F238E27FC236}">
              <a16:creationId xmlns:a16="http://schemas.microsoft.com/office/drawing/2014/main" id="{00000000-0008-0000-0800-0000FF04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80" name="Text Box 6">
          <a:extLst>
            <a:ext uri="{FF2B5EF4-FFF2-40B4-BE49-F238E27FC236}">
              <a16:creationId xmlns:a16="http://schemas.microsoft.com/office/drawing/2014/main" id="{00000000-0008-0000-0800-000000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81" name="Text Box 6">
          <a:extLst>
            <a:ext uri="{FF2B5EF4-FFF2-40B4-BE49-F238E27FC236}">
              <a16:creationId xmlns:a16="http://schemas.microsoft.com/office/drawing/2014/main" id="{00000000-0008-0000-0800-000001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282" name="Text Box 6">
          <a:extLst>
            <a:ext uri="{FF2B5EF4-FFF2-40B4-BE49-F238E27FC236}">
              <a16:creationId xmlns:a16="http://schemas.microsoft.com/office/drawing/2014/main" id="{00000000-0008-0000-0800-000002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83" name="Text Box 6">
          <a:extLst>
            <a:ext uri="{FF2B5EF4-FFF2-40B4-BE49-F238E27FC236}">
              <a16:creationId xmlns:a16="http://schemas.microsoft.com/office/drawing/2014/main" id="{00000000-0008-0000-0800-000003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284" name="Text Box 6">
          <a:extLst>
            <a:ext uri="{FF2B5EF4-FFF2-40B4-BE49-F238E27FC236}">
              <a16:creationId xmlns:a16="http://schemas.microsoft.com/office/drawing/2014/main" id="{00000000-0008-0000-0800-000004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85" name="Text Box 6">
          <a:extLst>
            <a:ext uri="{FF2B5EF4-FFF2-40B4-BE49-F238E27FC236}">
              <a16:creationId xmlns:a16="http://schemas.microsoft.com/office/drawing/2014/main" id="{00000000-0008-0000-0800-000005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286" name="Text Box 6">
          <a:extLst>
            <a:ext uri="{FF2B5EF4-FFF2-40B4-BE49-F238E27FC236}">
              <a16:creationId xmlns:a16="http://schemas.microsoft.com/office/drawing/2014/main" id="{00000000-0008-0000-0800-000006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87" name="Text Box 6">
          <a:extLst>
            <a:ext uri="{FF2B5EF4-FFF2-40B4-BE49-F238E27FC236}">
              <a16:creationId xmlns:a16="http://schemas.microsoft.com/office/drawing/2014/main" id="{00000000-0008-0000-0800-000007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288" name="Text Box 6">
          <a:extLst>
            <a:ext uri="{FF2B5EF4-FFF2-40B4-BE49-F238E27FC236}">
              <a16:creationId xmlns:a16="http://schemas.microsoft.com/office/drawing/2014/main" id="{00000000-0008-0000-0800-000008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89" name="Text Box 6">
          <a:extLst>
            <a:ext uri="{FF2B5EF4-FFF2-40B4-BE49-F238E27FC236}">
              <a16:creationId xmlns:a16="http://schemas.microsoft.com/office/drawing/2014/main" id="{00000000-0008-0000-0800-000009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290" name="Text Box 6">
          <a:extLst>
            <a:ext uri="{FF2B5EF4-FFF2-40B4-BE49-F238E27FC236}">
              <a16:creationId xmlns:a16="http://schemas.microsoft.com/office/drawing/2014/main" id="{00000000-0008-0000-0800-00000A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91" name="Text Box 6">
          <a:extLst>
            <a:ext uri="{FF2B5EF4-FFF2-40B4-BE49-F238E27FC236}">
              <a16:creationId xmlns:a16="http://schemas.microsoft.com/office/drawing/2014/main" id="{00000000-0008-0000-0800-00000B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292" name="Text Box 6">
          <a:extLst>
            <a:ext uri="{FF2B5EF4-FFF2-40B4-BE49-F238E27FC236}">
              <a16:creationId xmlns:a16="http://schemas.microsoft.com/office/drawing/2014/main" id="{00000000-0008-0000-0800-00000C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95" name="Text Box 6">
          <a:extLst>
            <a:ext uri="{FF2B5EF4-FFF2-40B4-BE49-F238E27FC236}">
              <a16:creationId xmlns:a16="http://schemas.microsoft.com/office/drawing/2014/main" id="{00000000-0008-0000-0800-00000F05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296" name="Text Box 6">
          <a:extLst>
            <a:ext uri="{FF2B5EF4-FFF2-40B4-BE49-F238E27FC236}">
              <a16:creationId xmlns:a16="http://schemas.microsoft.com/office/drawing/2014/main" id="{00000000-0008-0000-0800-00001005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97" name="Text Box 6">
          <a:extLst>
            <a:ext uri="{FF2B5EF4-FFF2-40B4-BE49-F238E27FC236}">
              <a16:creationId xmlns:a16="http://schemas.microsoft.com/office/drawing/2014/main" id="{00000000-0008-0000-0800-00001105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298" name="Text Box 6">
          <a:extLst>
            <a:ext uri="{FF2B5EF4-FFF2-40B4-BE49-F238E27FC236}">
              <a16:creationId xmlns:a16="http://schemas.microsoft.com/office/drawing/2014/main" id="{00000000-0008-0000-0800-00001205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299" name="Text Box 6">
          <a:extLst>
            <a:ext uri="{FF2B5EF4-FFF2-40B4-BE49-F238E27FC236}">
              <a16:creationId xmlns:a16="http://schemas.microsoft.com/office/drawing/2014/main" id="{00000000-0008-0000-0800-000013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300" name="Text Box 6">
          <a:extLst>
            <a:ext uri="{FF2B5EF4-FFF2-40B4-BE49-F238E27FC236}">
              <a16:creationId xmlns:a16="http://schemas.microsoft.com/office/drawing/2014/main" id="{00000000-0008-0000-0800-000014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301" name="Text Box 6">
          <a:extLst>
            <a:ext uri="{FF2B5EF4-FFF2-40B4-BE49-F238E27FC236}">
              <a16:creationId xmlns:a16="http://schemas.microsoft.com/office/drawing/2014/main" id="{00000000-0008-0000-0800-000015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302" name="Text Box 6">
          <a:extLst>
            <a:ext uri="{FF2B5EF4-FFF2-40B4-BE49-F238E27FC236}">
              <a16:creationId xmlns:a16="http://schemas.microsoft.com/office/drawing/2014/main" id="{00000000-0008-0000-0800-000016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303" name="Text Box 6">
          <a:extLst>
            <a:ext uri="{FF2B5EF4-FFF2-40B4-BE49-F238E27FC236}">
              <a16:creationId xmlns:a16="http://schemas.microsoft.com/office/drawing/2014/main" id="{00000000-0008-0000-0800-000017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304" name="Text Box 6">
          <a:extLst>
            <a:ext uri="{FF2B5EF4-FFF2-40B4-BE49-F238E27FC236}">
              <a16:creationId xmlns:a16="http://schemas.microsoft.com/office/drawing/2014/main" id="{00000000-0008-0000-0800-000018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305" name="Text Box 6">
          <a:extLst>
            <a:ext uri="{FF2B5EF4-FFF2-40B4-BE49-F238E27FC236}">
              <a16:creationId xmlns:a16="http://schemas.microsoft.com/office/drawing/2014/main" id="{00000000-0008-0000-0800-000019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306" name="Text Box 6">
          <a:extLst>
            <a:ext uri="{FF2B5EF4-FFF2-40B4-BE49-F238E27FC236}">
              <a16:creationId xmlns:a16="http://schemas.microsoft.com/office/drawing/2014/main" id="{00000000-0008-0000-0800-00001A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307" name="Text Box 6">
          <a:extLst>
            <a:ext uri="{FF2B5EF4-FFF2-40B4-BE49-F238E27FC236}">
              <a16:creationId xmlns:a16="http://schemas.microsoft.com/office/drawing/2014/main" id="{00000000-0008-0000-0800-00001B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308" name="Text Box 6">
          <a:extLst>
            <a:ext uri="{FF2B5EF4-FFF2-40B4-BE49-F238E27FC236}">
              <a16:creationId xmlns:a16="http://schemas.microsoft.com/office/drawing/2014/main" id="{00000000-0008-0000-0800-00001C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309" name="Text Box 6">
          <a:extLst>
            <a:ext uri="{FF2B5EF4-FFF2-40B4-BE49-F238E27FC236}">
              <a16:creationId xmlns:a16="http://schemas.microsoft.com/office/drawing/2014/main" id="{00000000-0008-0000-0800-00001D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310" name="Text Box 6">
          <a:extLst>
            <a:ext uri="{FF2B5EF4-FFF2-40B4-BE49-F238E27FC236}">
              <a16:creationId xmlns:a16="http://schemas.microsoft.com/office/drawing/2014/main" id="{00000000-0008-0000-0800-00001E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311" name="Text Box 6">
          <a:extLst>
            <a:ext uri="{FF2B5EF4-FFF2-40B4-BE49-F238E27FC236}">
              <a16:creationId xmlns:a16="http://schemas.microsoft.com/office/drawing/2014/main" id="{00000000-0008-0000-0800-00001F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312" name="Text Box 6">
          <a:extLst>
            <a:ext uri="{FF2B5EF4-FFF2-40B4-BE49-F238E27FC236}">
              <a16:creationId xmlns:a16="http://schemas.microsoft.com/office/drawing/2014/main" id="{00000000-0008-0000-0800-000020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315" name="Text Box 6">
          <a:extLst>
            <a:ext uri="{FF2B5EF4-FFF2-40B4-BE49-F238E27FC236}">
              <a16:creationId xmlns:a16="http://schemas.microsoft.com/office/drawing/2014/main" id="{00000000-0008-0000-0800-00002305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316" name="Text Box 6">
          <a:extLst>
            <a:ext uri="{FF2B5EF4-FFF2-40B4-BE49-F238E27FC236}">
              <a16:creationId xmlns:a16="http://schemas.microsoft.com/office/drawing/2014/main" id="{00000000-0008-0000-0800-00002405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317" name="Text Box 6">
          <a:extLst>
            <a:ext uri="{FF2B5EF4-FFF2-40B4-BE49-F238E27FC236}">
              <a16:creationId xmlns:a16="http://schemas.microsoft.com/office/drawing/2014/main" id="{00000000-0008-0000-0800-00002505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318" name="Text Box 6">
          <a:extLst>
            <a:ext uri="{FF2B5EF4-FFF2-40B4-BE49-F238E27FC236}">
              <a16:creationId xmlns:a16="http://schemas.microsoft.com/office/drawing/2014/main" id="{00000000-0008-0000-0800-00002605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319" name="Text Box 6">
          <a:extLst>
            <a:ext uri="{FF2B5EF4-FFF2-40B4-BE49-F238E27FC236}">
              <a16:creationId xmlns:a16="http://schemas.microsoft.com/office/drawing/2014/main" id="{00000000-0008-0000-0800-000027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320" name="Text Box 6">
          <a:extLst>
            <a:ext uri="{FF2B5EF4-FFF2-40B4-BE49-F238E27FC236}">
              <a16:creationId xmlns:a16="http://schemas.microsoft.com/office/drawing/2014/main" id="{00000000-0008-0000-0800-000028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321" name="Text Box 6">
          <a:extLst>
            <a:ext uri="{FF2B5EF4-FFF2-40B4-BE49-F238E27FC236}">
              <a16:creationId xmlns:a16="http://schemas.microsoft.com/office/drawing/2014/main" id="{00000000-0008-0000-0800-000029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322" name="Text Box 6">
          <a:extLst>
            <a:ext uri="{FF2B5EF4-FFF2-40B4-BE49-F238E27FC236}">
              <a16:creationId xmlns:a16="http://schemas.microsoft.com/office/drawing/2014/main" id="{00000000-0008-0000-0800-00002A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323" name="Text Box 6">
          <a:extLst>
            <a:ext uri="{FF2B5EF4-FFF2-40B4-BE49-F238E27FC236}">
              <a16:creationId xmlns:a16="http://schemas.microsoft.com/office/drawing/2014/main" id="{00000000-0008-0000-0800-00002B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324" name="Text Box 6">
          <a:extLst>
            <a:ext uri="{FF2B5EF4-FFF2-40B4-BE49-F238E27FC236}">
              <a16:creationId xmlns:a16="http://schemas.microsoft.com/office/drawing/2014/main" id="{00000000-0008-0000-0800-00002C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325" name="Text Box 6">
          <a:extLst>
            <a:ext uri="{FF2B5EF4-FFF2-40B4-BE49-F238E27FC236}">
              <a16:creationId xmlns:a16="http://schemas.microsoft.com/office/drawing/2014/main" id="{00000000-0008-0000-0800-00002D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326" name="Text Box 6">
          <a:extLst>
            <a:ext uri="{FF2B5EF4-FFF2-40B4-BE49-F238E27FC236}">
              <a16:creationId xmlns:a16="http://schemas.microsoft.com/office/drawing/2014/main" id="{00000000-0008-0000-0800-00002E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327" name="Text Box 6">
          <a:extLst>
            <a:ext uri="{FF2B5EF4-FFF2-40B4-BE49-F238E27FC236}">
              <a16:creationId xmlns:a16="http://schemas.microsoft.com/office/drawing/2014/main" id="{00000000-0008-0000-0800-00002F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328" name="Text Box 6">
          <a:extLst>
            <a:ext uri="{FF2B5EF4-FFF2-40B4-BE49-F238E27FC236}">
              <a16:creationId xmlns:a16="http://schemas.microsoft.com/office/drawing/2014/main" id="{00000000-0008-0000-0800-000030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329" name="Text Box 6">
          <a:extLst>
            <a:ext uri="{FF2B5EF4-FFF2-40B4-BE49-F238E27FC236}">
              <a16:creationId xmlns:a16="http://schemas.microsoft.com/office/drawing/2014/main" id="{00000000-0008-0000-0800-000031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330" name="Text Box 6">
          <a:extLst>
            <a:ext uri="{FF2B5EF4-FFF2-40B4-BE49-F238E27FC236}">
              <a16:creationId xmlns:a16="http://schemas.microsoft.com/office/drawing/2014/main" id="{00000000-0008-0000-0800-000032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331" name="Text Box 6">
          <a:extLst>
            <a:ext uri="{FF2B5EF4-FFF2-40B4-BE49-F238E27FC236}">
              <a16:creationId xmlns:a16="http://schemas.microsoft.com/office/drawing/2014/main" id="{00000000-0008-0000-0800-000033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332" name="Text Box 6">
          <a:extLst>
            <a:ext uri="{FF2B5EF4-FFF2-40B4-BE49-F238E27FC236}">
              <a16:creationId xmlns:a16="http://schemas.microsoft.com/office/drawing/2014/main" id="{00000000-0008-0000-0800-000034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0</xdr:rowOff>
    </xdr:from>
    <xdr:to>
      <xdr:col>63</xdr:col>
      <xdr:colOff>28575</xdr:colOff>
      <xdr:row>12</xdr:row>
      <xdr:rowOff>19050</xdr:rowOff>
    </xdr:to>
    <xdr:sp macro="" textlink="">
      <xdr:nvSpPr>
        <xdr:cNvPr id="1335" name="Text Box 6">
          <a:extLst>
            <a:ext uri="{FF2B5EF4-FFF2-40B4-BE49-F238E27FC236}">
              <a16:creationId xmlns:a16="http://schemas.microsoft.com/office/drawing/2014/main" id="{00000000-0008-0000-0800-000037050000}"/>
            </a:ext>
          </a:extLst>
        </xdr:cNvPr>
        <xdr:cNvSpPr txBox="1">
          <a:spLocks noChangeArrowheads="1"/>
        </xdr:cNvSpPr>
      </xdr:nvSpPr>
      <xdr:spPr bwMode="auto">
        <a:xfrm flipV="1">
          <a:off x="11468100" y="24003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337" name="Text Box 6">
          <a:extLst>
            <a:ext uri="{FF2B5EF4-FFF2-40B4-BE49-F238E27FC236}">
              <a16:creationId xmlns:a16="http://schemas.microsoft.com/office/drawing/2014/main" id="{00000000-0008-0000-0800-00003905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338" name="Text Box 6">
          <a:extLst>
            <a:ext uri="{FF2B5EF4-FFF2-40B4-BE49-F238E27FC236}">
              <a16:creationId xmlns:a16="http://schemas.microsoft.com/office/drawing/2014/main" id="{00000000-0008-0000-0800-00003A05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339" name="Text Box 6">
          <a:extLst>
            <a:ext uri="{FF2B5EF4-FFF2-40B4-BE49-F238E27FC236}">
              <a16:creationId xmlns:a16="http://schemas.microsoft.com/office/drawing/2014/main" id="{00000000-0008-0000-0800-00003B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13</xdr:row>
      <xdr:rowOff>314325</xdr:rowOff>
    </xdr:from>
    <xdr:to>
      <xdr:col>63</xdr:col>
      <xdr:colOff>28575</xdr:colOff>
      <xdr:row>14</xdr:row>
      <xdr:rowOff>19050</xdr:rowOff>
    </xdr:to>
    <xdr:sp macro="" textlink="">
      <xdr:nvSpPr>
        <xdr:cNvPr id="1340" name="Text Box 6">
          <a:extLst>
            <a:ext uri="{FF2B5EF4-FFF2-40B4-BE49-F238E27FC236}">
              <a16:creationId xmlns:a16="http://schemas.microsoft.com/office/drawing/2014/main" id="{00000000-0008-0000-0800-00003C050000}"/>
            </a:ext>
          </a:extLst>
        </xdr:cNvPr>
        <xdr:cNvSpPr txBox="1">
          <a:spLocks noChangeArrowheads="1"/>
        </xdr:cNvSpPr>
      </xdr:nvSpPr>
      <xdr:spPr bwMode="auto">
        <a:xfrm flipV="1">
          <a:off x="11468100" y="26860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14</xdr:row>
      <xdr:rowOff>314325</xdr:rowOff>
    </xdr:from>
    <xdr:to>
      <xdr:col>63</xdr:col>
      <xdr:colOff>28575</xdr:colOff>
      <xdr:row>15</xdr:row>
      <xdr:rowOff>19050</xdr:rowOff>
    </xdr:to>
    <xdr:sp macro="" textlink="">
      <xdr:nvSpPr>
        <xdr:cNvPr id="1341" name="Text Box 6">
          <a:extLst>
            <a:ext uri="{FF2B5EF4-FFF2-40B4-BE49-F238E27FC236}">
              <a16:creationId xmlns:a16="http://schemas.microsoft.com/office/drawing/2014/main" id="{00000000-0008-0000-0800-00003D050000}"/>
            </a:ext>
          </a:extLst>
        </xdr:cNvPr>
        <xdr:cNvSpPr txBox="1">
          <a:spLocks noChangeArrowheads="1"/>
        </xdr:cNvSpPr>
      </xdr:nvSpPr>
      <xdr:spPr bwMode="auto">
        <a:xfrm flipV="1">
          <a:off x="11468100" y="28384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15</xdr:row>
      <xdr:rowOff>314325</xdr:rowOff>
    </xdr:from>
    <xdr:to>
      <xdr:col>63</xdr:col>
      <xdr:colOff>28575</xdr:colOff>
      <xdr:row>16</xdr:row>
      <xdr:rowOff>19050</xdr:rowOff>
    </xdr:to>
    <xdr:sp macro="" textlink="">
      <xdr:nvSpPr>
        <xdr:cNvPr id="1343" name="Text Box 6">
          <a:extLst>
            <a:ext uri="{FF2B5EF4-FFF2-40B4-BE49-F238E27FC236}">
              <a16:creationId xmlns:a16="http://schemas.microsoft.com/office/drawing/2014/main" id="{00000000-0008-0000-0800-00003F050000}"/>
            </a:ext>
          </a:extLst>
        </xdr:cNvPr>
        <xdr:cNvSpPr txBox="1">
          <a:spLocks noChangeArrowheads="1"/>
        </xdr:cNvSpPr>
      </xdr:nvSpPr>
      <xdr:spPr bwMode="auto">
        <a:xfrm flipV="1">
          <a:off x="11468100" y="29813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345" name="Text Box 6">
          <a:extLst>
            <a:ext uri="{FF2B5EF4-FFF2-40B4-BE49-F238E27FC236}">
              <a16:creationId xmlns:a16="http://schemas.microsoft.com/office/drawing/2014/main" id="{00000000-0008-0000-0800-000041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16</xdr:row>
      <xdr:rowOff>314325</xdr:rowOff>
    </xdr:from>
    <xdr:to>
      <xdr:col>63</xdr:col>
      <xdr:colOff>28575</xdr:colOff>
      <xdr:row>17</xdr:row>
      <xdr:rowOff>19050</xdr:rowOff>
    </xdr:to>
    <xdr:sp macro="" textlink="">
      <xdr:nvSpPr>
        <xdr:cNvPr id="1346" name="Text Box 6">
          <a:extLst>
            <a:ext uri="{FF2B5EF4-FFF2-40B4-BE49-F238E27FC236}">
              <a16:creationId xmlns:a16="http://schemas.microsoft.com/office/drawing/2014/main" id="{00000000-0008-0000-0800-000042050000}"/>
            </a:ext>
          </a:extLst>
        </xdr:cNvPr>
        <xdr:cNvSpPr txBox="1">
          <a:spLocks noChangeArrowheads="1"/>
        </xdr:cNvSpPr>
      </xdr:nvSpPr>
      <xdr:spPr bwMode="auto">
        <a:xfrm flipV="1">
          <a:off x="11468100" y="312420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347" name="Text Box 6">
          <a:extLst>
            <a:ext uri="{FF2B5EF4-FFF2-40B4-BE49-F238E27FC236}">
              <a16:creationId xmlns:a16="http://schemas.microsoft.com/office/drawing/2014/main" id="{00000000-0008-0000-0800-000043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17</xdr:row>
      <xdr:rowOff>314325</xdr:rowOff>
    </xdr:from>
    <xdr:to>
      <xdr:col>63</xdr:col>
      <xdr:colOff>28575</xdr:colOff>
      <xdr:row>18</xdr:row>
      <xdr:rowOff>19050</xdr:rowOff>
    </xdr:to>
    <xdr:sp macro="" textlink="">
      <xdr:nvSpPr>
        <xdr:cNvPr id="1348" name="Text Box 6">
          <a:extLst>
            <a:ext uri="{FF2B5EF4-FFF2-40B4-BE49-F238E27FC236}">
              <a16:creationId xmlns:a16="http://schemas.microsoft.com/office/drawing/2014/main" id="{00000000-0008-0000-0800-000044050000}"/>
            </a:ext>
          </a:extLst>
        </xdr:cNvPr>
        <xdr:cNvSpPr txBox="1">
          <a:spLocks noChangeArrowheads="1"/>
        </xdr:cNvSpPr>
      </xdr:nvSpPr>
      <xdr:spPr bwMode="auto">
        <a:xfrm flipV="1">
          <a:off x="11468100" y="32670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349" name="Text Box 6">
          <a:extLst>
            <a:ext uri="{FF2B5EF4-FFF2-40B4-BE49-F238E27FC236}">
              <a16:creationId xmlns:a16="http://schemas.microsoft.com/office/drawing/2014/main" id="{00000000-0008-0000-0800-000045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18</xdr:row>
      <xdr:rowOff>314325</xdr:rowOff>
    </xdr:from>
    <xdr:to>
      <xdr:col>63</xdr:col>
      <xdr:colOff>28575</xdr:colOff>
      <xdr:row>19</xdr:row>
      <xdr:rowOff>19050</xdr:rowOff>
    </xdr:to>
    <xdr:sp macro="" textlink="">
      <xdr:nvSpPr>
        <xdr:cNvPr id="1350" name="Text Box 6">
          <a:extLst>
            <a:ext uri="{FF2B5EF4-FFF2-40B4-BE49-F238E27FC236}">
              <a16:creationId xmlns:a16="http://schemas.microsoft.com/office/drawing/2014/main" id="{00000000-0008-0000-0800-000046050000}"/>
            </a:ext>
          </a:extLst>
        </xdr:cNvPr>
        <xdr:cNvSpPr txBox="1">
          <a:spLocks noChangeArrowheads="1"/>
        </xdr:cNvSpPr>
      </xdr:nvSpPr>
      <xdr:spPr bwMode="auto">
        <a:xfrm flipV="1">
          <a:off x="11468100" y="3409950"/>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351" name="Text Box 6">
          <a:extLst>
            <a:ext uri="{FF2B5EF4-FFF2-40B4-BE49-F238E27FC236}">
              <a16:creationId xmlns:a16="http://schemas.microsoft.com/office/drawing/2014/main" id="{00000000-0008-0000-0800-000047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19</xdr:row>
      <xdr:rowOff>314325</xdr:rowOff>
    </xdr:from>
    <xdr:to>
      <xdr:col>63</xdr:col>
      <xdr:colOff>28575</xdr:colOff>
      <xdr:row>20</xdr:row>
      <xdr:rowOff>19050</xdr:rowOff>
    </xdr:to>
    <xdr:sp macro="" textlink="">
      <xdr:nvSpPr>
        <xdr:cNvPr id="1352" name="Text Box 6">
          <a:extLst>
            <a:ext uri="{FF2B5EF4-FFF2-40B4-BE49-F238E27FC236}">
              <a16:creationId xmlns:a16="http://schemas.microsoft.com/office/drawing/2014/main" id="{00000000-0008-0000-0800-000048050000}"/>
            </a:ext>
          </a:extLst>
        </xdr:cNvPr>
        <xdr:cNvSpPr txBox="1">
          <a:spLocks noChangeArrowheads="1"/>
        </xdr:cNvSpPr>
      </xdr:nvSpPr>
      <xdr:spPr bwMode="auto">
        <a:xfrm flipV="1">
          <a:off x="11468100" y="355282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89" name="Text Box 6">
          <a:extLst>
            <a:ext uri="{FF2B5EF4-FFF2-40B4-BE49-F238E27FC236}">
              <a16:creationId xmlns:a16="http://schemas.microsoft.com/office/drawing/2014/main" id="{00000000-0008-0000-0800-0000D1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0" name="Text Box 6">
          <a:extLst>
            <a:ext uri="{FF2B5EF4-FFF2-40B4-BE49-F238E27FC236}">
              <a16:creationId xmlns:a16="http://schemas.microsoft.com/office/drawing/2014/main" id="{00000000-0008-0000-0800-0000D2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1" name="Text Box 6">
          <a:extLst>
            <a:ext uri="{FF2B5EF4-FFF2-40B4-BE49-F238E27FC236}">
              <a16:creationId xmlns:a16="http://schemas.microsoft.com/office/drawing/2014/main" id="{00000000-0008-0000-0800-0000D3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2" name="Text Box 6">
          <a:extLst>
            <a:ext uri="{FF2B5EF4-FFF2-40B4-BE49-F238E27FC236}">
              <a16:creationId xmlns:a16="http://schemas.microsoft.com/office/drawing/2014/main" id="{00000000-0008-0000-0800-0000D4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3" name="Text Box 6">
          <a:extLst>
            <a:ext uri="{FF2B5EF4-FFF2-40B4-BE49-F238E27FC236}">
              <a16:creationId xmlns:a16="http://schemas.microsoft.com/office/drawing/2014/main" id="{00000000-0008-0000-0800-0000D5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4" name="Text Box 6">
          <a:extLst>
            <a:ext uri="{FF2B5EF4-FFF2-40B4-BE49-F238E27FC236}">
              <a16:creationId xmlns:a16="http://schemas.microsoft.com/office/drawing/2014/main" id="{00000000-0008-0000-0800-0000D6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5" name="Text Box 6">
          <a:extLst>
            <a:ext uri="{FF2B5EF4-FFF2-40B4-BE49-F238E27FC236}">
              <a16:creationId xmlns:a16="http://schemas.microsoft.com/office/drawing/2014/main" id="{00000000-0008-0000-0800-0000D7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6" name="Text Box 6">
          <a:extLst>
            <a:ext uri="{FF2B5EF4-FFF2-40B4-BE49-F238E27FC236}">
              <a16:creationId xmlns:a16="http://schemas.microsoft.com/office/drawing/2014/main" id="{00000000-0008-0000-0800-0000D8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7" name="Text Box 6">
          <a:extLst>
            <a:ext uri="{FF2B5EF4-FFF2-40B4-BE49-F238E27FC236}">
              <a16:creationId xmlns:a16="http://schemas.microsoft.com/office/drawing/2014/main" id="{00000000-0008-0000-0800-0000D9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8" name="Text Box 6">
          <a:extLst>
            <a:ext uri="{FF2B5EF4-FFF2-40B4-BE49-F238E27FC236}">
              <a16:creationId xmlns:a16="http://schemas.microsoft.com/office/drawing/2014/main" id="{00000000-0008-0000-0800-0000DA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499" name="Text Box 6">
          <a:extLst>
            <a:ext uri="{FF2B5EF4-FFF2-40B4-BE49-F238E27FC236}">
              <a16:creationId xmlns:a16="http://schemas.microsoft.com/office/drawing/2014/main" id="{00000000-0008-0000-0800-0000DB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0" name="Text Box 6">
          <a:extLst>
            <a:ext uri="{FF2B5EF4-FFF2-40B4-BE49-F238E27FC236}">
              <a16:creationId xmlns:a16="http://schemas.microsoft.com/office/drawing/2014/main" id="{00000000-0008-0000-0800-0000DC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1" name="Text Box 6">
          <a:extLst>
            <a:ext uri="{FF2B5EF4-FFF2-40B4-BE49-F238E27FC236}">
              <a16:creationId xmlns:a16="http://schemas.microsoft.com/office/drawing/2014/main" id="{00000000-0008-0000-0800-0000DD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2" name="Text Box 6">
          <a:extLst>
            <a:ext uri="{FF2B5EF4-FFF2-40B4-BE49-F238E27FC236}">
              <a16:creationId xmlns:a16="http://schemas.microsoft.com/office/drawing/2014/main" id="{00000000-0008-0000-0800-0000DE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3" name="Text Box 6">
          <a:extLst>
            <a:ext uri="{FF2B5EF4-FFF2-40B4-BE49-F238E27FC236}">
              <a16:creationId xmlns:a16="http://schemas.microsoft.com/office/drawing/2014/main" id="{00000000-0008-0000-0800-0000DF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4" name="Text Box 6">
          <a:extLst>
            <a:ext uri="{FF2B5EF4-FFF2-40B4-BE49-F238E27FC236}">
              <a16:creationId xmlns:a16="http://schemas.microsoft.com/office/drawing/2014/main" id="{00000000-0008-0000-0800-0000E0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5" name="Text Box 6">
          <a:extLst>
            <a:ext uri="{FF2B5EF4-FFF2-40B4-BE49-F238E27FC236}">
              <a16:creationId xmlns:a16="http://schemas.microsoft.com/office/drawing/2014/main" id="{00000000-0008-0000-0800-0000E1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6" name="Text Box 6">
          <a:extLst>
            <a:ext uri="{FF2B5EF4-FFF2-40B4-BE49-F238E27FC236}">
              <a16:creationId xmlns:a16="http://schemas.microsoft.com/office/drawing/2014/main" id="{00000000-0008-0000-0800-0000E2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7" name="Text Box 6">
          <a:extLst>
            <a:ext uri="{FF2B5EF4-FFF2-40B4-BE49-F238E27FC236}">
              <a16:creationId xmlns:a16="http://schemas.microsoft.com/office/drawing/2014/main" id="{00000000-0008-0000-0800-0000E3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8" name="Text Box 6">
          <a:extLst>
            <a:ext uri="{FF2B5EF4-FFF2-40B4-BE49-F238E27FC236}">
              <a16:creationId xmlns:a16="http://schemas.microsoft.com/office/drawing/2014/main" id="{00000000-0008-0000-0800-0000E4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09" name="Text Box 6">
          <a:extLst>
            <a:ext uri="{FF2B5EF4-FFF2-40B4-BE49-F238E27FC236}">
              <a16:creationId xmlns:a16="http://schemas.microsoft.com/office/drawing/2014/main" id="{00000000-0008-0000-0800-0000E5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0" name="Text Box 6">
          <a:extLst>
            <a:ext uri="{FF2B5EF4-FFF2-40B4-BE49-F238E27FC236}">
              <a16:creationId xmlns:a16="http://schemas.microsoft.com/office/drawing/2014/main" id="{00000000-0008-0000-0800-0000E6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1" name="Text Box 6">
          <a:extLst>
            <a:ext uri="{FF2B5EF4-FFF2-40B4-BE49-F238E27FC236}">
              <a16:creationId xmlns:a16="http://schemas.microsoft.com/office/drawing/2014/main" id="{00000000-0008-0000-0800-0000E7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2" name="Text Box 6">
          <a:extLst>
            <a:ext uri="{FF2B5EF4-FFF2-40B4-BE49-F238E27FC236}">
              <a16:creationId xmlns:a16="http://schemas.microsoft.com/office/drawing/2014/main" id="{00000000-0008-0000-0800-0000E8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3" name="Text Box 6">
          <a:extLst>
            <a:ext uri="{FF2B5EF4-FFF2-40B4-BE49-F238E27FC236}">
              <a16:creationId xmlns:a16="http://schemas.microsoft.com/office/drawing/2014/main" id="{00000000-0008-0000-0800-0000E9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4" name="Text Box 6">
          <a:extLst>
            <a:ext uri="{FF2B5EF4-FFF2-40B4-BE49-F238E27FC236}">
              <a16:creationId xmlns:a16="http://schemas.microsoft.com/office/drawing/2014/main" id="{00000000-0008-0000-0800-0000EA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5" name="Text Box 6">
          <a:extLst>
            <a:ext uri="{FF2B5EF4-FFF2-40B4-BE49-F238E27FC236}">
              <a16:creationId xmlns:a16="http://schemas.microsoft.com/office/drawing/2014/main" id="{00000000-0008-0000-0800-0000EB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6" name="Text Box 6">
          <a:extLst>
            <a:ext uri="{FF2B5EF4-FFF2-40B4-BE49-F238E27FC236}">
              <a16:creationId xmlns:a16="http://schemas.microsoft.com/office/drawing/2014/main" id="{00000000-0008-0000-0800-0000EC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7" name="Text Box 6">
          <a:extLst>
            <a:ext uri="{FF2B5EF4-FFF2-40B4-BE49-F238E27FC236}">
              <a16:creationId xmlns:a16="http://schemas.microsoft.com/office/drawing/2014/main" id="{00000000-0008-0000-0800-0000ED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8" name="Text Box 6">
          <a:extLst>
            <a:ext uri="{FF2B5EF4-FFF2-40B4-BE49-F238E27FC236}">
              <a16:creationId xmlns:a16="http://schemas.microsoft.com/office/drawing/2014/main" id="{00000000-0008-0000-0800-0000EE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19" name="Text Box 6">
          <a:extLst>
            <a:ext uri="{FF2B5EF4-FFF2-40B4-BE49-F238E27FC236}">
              <a16:creationId xmlns:a16="http://schemas.microsoft.com/office/drawing/2014/main" id="{00000000-0008-0000-0800-0000EF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0" name="Text Box 6">
          <a:extLst>
            <a:ext uri="{FF2B5EF4-FFF2-40B4-BE49-F238E27FC236}">
              <a16:creationId xmlns:a16="http://schemas.microsoft.com/office/drawing/2014/main" id="{00000000-0008-0000-0800-0000F0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1" name="Text Box 6">
          <a:extLst>
            <a:ext uri="{FF2B5EF4-FFF2-40B4-BE49-F238E27FC236}">
              <a16:creationId xmlns:a16="http://schemas.microsoft.com/office/drawing/2014/main" id="{00000000-0008-0000-0800-0000F1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2" name="Text Box 6">
          <a:extLst>
            <a:ext uri="{FF2B5EF4-FFF2-40B4-BE49-F238E27FC236}">
              <a16:creationId xmlns:a16="http://schemas.microsoft.com/office/drawing/2014/main" id="{00000000-0008-0000-0800-0000F2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3" name="Text Box 6">
          <a:extLst>
            <a:ext uri="{FF2B5EF4-FFF2-40B4-BE49-F238E27FC236}">
              <a16:creationId xmlns:a16="http://schemas.microsoft.com/office/drawing/2014/main" id="{00000000-0008-0000-0800-0000F3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4" name="Text Box 6">
          <a:extLst>
            <a:ext uri="{FF2B5EF4-FFF2-40B4-BE49-F238E27FC236}">
              <a16:creationId xmlns:a16="http://schemas.microsoft.com/office/drawing/2014/main" id="{00000000-0008-0000-0800-0000F4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5" name="Text Box 6">
          <a:extLst>
            <a:ext uri="{FF2B5EF4-FFF2-40B4-BE49-F238E27FC236}">
              <a16:creationId xmlns:a16="http://schemas.microsoft.com/office/drawing/2014/main" id="{00000000-0008-0000-0800-0000F5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6" name="Text Box 6">
          <a:extLst>
            <a:ext uri="{FF2B5EF4-FFF2-40B4-BE49-F238E27FC236}">
              <a16:creationId xmlns:a16="http://schemas.microsoft.com/office/drawing/2014/main" id="{00000000-0008-0000-0800-0000F6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7" name="Text Box 6">
          <a:extLst>
            <a:ext uri="{FF2B5EF4-FFF2-40B4-BE49-F238E27FC236}">
              <a16:creationId xmlns:a16="http://schemas.microsoft.com/office/drawing/2014/main" id="{00000000-0008-0000-0800-0000F7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8" name="Text Box 6">
          <a:extLst>
            <a:ext uri="{FF2B5EF4-FFF2-40B4-BE49-F238E27FC236}">
              <a16:creationId xmlns:a16="http://schemas.microsoft.com/office/drawing/2014/main" id="{00000000-0008-0000-0800-0000F8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29" name="Text Box 6">
          <a:extLst>
            <a:ext uri="{FF2B5EF4-FFF2-40B4-BE49-F238E27FC236}">
              <a16:creationId xmlns:a16="http://schemas.microsoft.com/office/drawing/2014/main" id="{00000000-0008-0000-0800-0000F9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0" name="Text Box 6">
          <a:extLst>
            <a:ext uri="{FF2B5EF4-FFF2-40B4-BE49-F238E27FC236}">
              <a16:creationId xmlns:a16="http://schemas.microsoft.com/office/drawing/2014/main" id="{00000000-0008-0000-0800-0000FA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1" name="Text Box 6">
          <a:extLst>
            <a:ext uri="{FF2B5EF4-FFF2-40B4-BE49-F238E27FC236}">
              <a16:creationId xmlns:a16="http://schemas.microsoft.com/office/drawing/2014/main" id="{00000000-0008-0000-0800-0000FB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2" name="Text Box 6">
          <a:extLst>
            <a:ext uri="{FF2B5EF4-FFF2-40B4-BE49-F238E27FC236}">
              <a16:creationId xmlns:a16="http://schemas.microsoft.com/office/drawing/2014/main" id="{00000000-0008-0000-0800-0000FC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3" name="Text Box 6">
          <a:extLst>
            <a:ext uri="{FF2B5EF4-FFF2-40B4-BE49-F238E27FC236}">
              <a16:creationId xmlns:a16="http://schemas.microsoft.com/office/drawing/2014/main" id="{00000000-0008-0000-0800-0000FD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4" name="Text Box 6">
          <a:extLst>
            <a:ext uri="{FF2B5EF4-FFF2-40B4-BE49-F238E27FC236}">
              <a16:creationId xmlns:a16="http://schemas.microsoft.com/office/drawing/2014/main" id="{00000000-0008-0000-0800-0000FE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5" name="Text Box 6">
          <a:extLst>
            <a:ext uri="{FF2B5EF4-FFF2-40B4-BE49-F238E27FC236}">
              <a16:creationId xmlns:a16="http://schemas.microsoft.com/office/drawing/2014/main" id="{00000000-0008-0000-0800-0000FF05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6" name="Text Box 6">
          <a:extLst>
            <a:ext uri="{FF2B5EF4-FFF2-40B4-BE49-F238E27FC236}">
              <a16:creationId xmlns:a16="http://schemas.microsoft.com/office/drawing/2014/main" id="{00000000-0008-0000-0800-000000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7" name="Text Box 6">
          <a:extLst>
            <a:ext uri="{FF2B5EF4-FFF2-40B4-BE49-F238E27FC236}">
              <a16:creationId xmlns:a16="http://schemas.microsoft.com/office/drawing/2014/main" id="{00000000-0008-0000-0800-000001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8" name="Text Box 6">
          <a:extLst>
            <a:ext uri="{FF2B5EF4-FFF2-40B4-BE49-F238E27FC236}">
              <a16:creationId xmlns:a16="http://schemas.microsoft.com/office/drawing/2014/main" id="{00000000-0008-0000-0800-000002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39" name="Text Box 6">
          <a:extLst>
            <a:ext uri="{FF2B5EF4-FFF2-40B4-BE49-F238E27FC236}">
              <a16:creationId xmlns:a16="http://schemas.microsoft.com/office/drawing/2014/main" id="{00000000-0008-0000-0800-000003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0" name="Text Box 6">
          <a:extLst>
            <a:ext uri="{FF2B5EF4-FFF2-40B4-BE49-F238E27FC236}">
              <a16:creationId xmlns:a16="http://schemas.microsoft.com/office/drawing/2014/main" id="{00000000-0008-0000-0800-000004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1" name="Text Box 6">
          <a:extLst>
            <a:ext uri="{FF2B5EF4-FFF2-40B4-BE49-F238E27FC236}">
              <a16:creationId xmlns:a16="http://schemas.microsoft.com/office/drawing/2014/main" id="{00000000-0008-0000-0800-000005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2" name="Text Box 6">
          <a:extLst>
            <a:ext uri="{FF2B5EF4-FFF2-40B4-BE49-F238E27FC236}">
              <a16:creationId xmlns:a16="http://schemas.microsoft.com/office/drawing/2014/main" id="{00000000-0008-0000-0800-000006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3" name="Text Box 6">
          <a:extLst>
            <a:ext uri="{FF2B5EF4-FFF2-40B4-BE49-F238E27FC236}">
              <a16:creationId xmlns:a16="http://schemas.microsoft.com/office/drawing/2014/main" id="{00000000-0008-0000-0800-000007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4" name="Text Box 6">
          <a:extLst>
            <a:ext uri="{FF2B5EF4-FFF2-40B4-BE49-F238E27FC236}">
              <a16:creationId xmlns:a16="http://schemas.microsoft.com/office/drawing/2014/main" id="{00000000-0008-0000-0800-000008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5" name="Text Box 6">
          <a:extLst>
            <a:ext uri="{FF2B5EF4-FFF2-40B4-BE49-F238E27FC236}">
              <a16:creationId xmlns:a16="http://schemas.microsoft.com/office/drawing/2014/main" id="{00000000-0008-0000-0800-000009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6" name="Text Box 6">
          <a:extLst>
            <a:ext uri="{FF2B5EF4-FFF2-40B4-BE49-F238E27FC236}">
              <a16:creationId xmlns:a16="http://schemas.microsoft.com/office/drawing/2014/main" id="{00000000-0008-0000-0800-00000A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7" name="Text Box 6">
          <a:extLst>
            <a:ext uri="{FF2B5EF4-FFF2-40B4-BE49-F238E27FC236}">
              <a16:creationId xmlns:a16="http://schemas.microsoft.com/office/drawing/2014/main" id="{00000000-0008-0000-0800-00000B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8" name="Text Box 6">
          <a:extLst>
            <a:ext uri="{FF2B5EF4-FFF2-40B4-BE49-F238E27FC236}">
              <a16:creationId xmlns:a16="http://schemas.microsoft.com/office/drawing/2014/main" id="{00000000-0008-0000-0800-00000C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49" name="Text Box 6">
          <a:extLst>
            <a:ext uri="{FF2B5EF4-FFF2-40B4-BE49-F238E27FC236}">
              <a16:creationId xmlns:a16="http://schemas.microsoft.com/office/drawing/2014/main" id="{00000000-0008-0000-0800-00000D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0" name="Text Box 6">
          <a:extLst>
            <a:ext uri="{FF2B5EF4-FFF2-40B4-BE49-F238E27FC236}">
              <a16:creationId xmlns:a16="http://schemas.microsoft.com/office/drawing/2014/main" id="{00000000-0008-0000-0800-00000E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1" name="Text Box 6">
          <a:extLst>
            <a:ext uri="{FF2B5EF4-FFF2-40B4-BE49-F238E27FC236}">
              <a16:creationId xmlns:a16="http://schemas.microsoft.com/office/drawing/2014/main" id="{00000000-0008-0000-0800-00000F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2" name="Text Box 6">
          <a:extLst>
            <a:ext uri="{FF2B5EF4-FFF2-40B4-BE49-F238E27FC236}">
              <a16:creationId xmlns:a16="http://schemas.microsoft.com/office/drawing/2014/main" id="{00000000-0008-0000-0800-000010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3" name="Text Box 6">
          <a:extLst>
            <a:ext uri="{FF2B5EF4-FFF2-40B4-BE49-F238E27FC236}">
              <a16:creationId xmlns:a16="http://schemas.microsoft.com/office/drawing/2014/main" id="{00000000-0008-0000-0800-000011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4" name="Text Box 6">
          <a:extLst>
            <a:ext uri="{FF2B5EF4-FFF2-40B4-BE49-F238E27FC236}">
              <a16:creationId xmlns:a16="http://schemas.microsoft.com/office/drawing/2014/main" id="{00000000-0008-0000-0800-000012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5" name="Text Box 6">
          <a:extLst>
            <a:ext uri="{FF2B5EF4-FFF2-40B4-BE49-F238E27FC236}">
              <a16:creationId xmlns:a16="http://schemas.microsoft.com/office/drawing/2014/main" id="{00000000-0008-0000-0800-000013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6" name="Text Box 6">
          <a:extLst>
            <a:ext uri="{FF2B5EF4-FFF2-40B4-BE49-F238E27FC236}">
              <a16:creationId xmlns:a16="http://schemas.microsoft.com/office/drawing/2014/main" id="{00000000-0008-0000-0800-000014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7" name="Text Box 6">
          <a:extLst>
            <a:ext uri="{FF2B5EF4-FFF2-40B4-BE49-F238E27FC236}">
              <a16:creationId xmlns:a16="http://schemas.microsoft.com/office/drawing/2014/main" id="{00000000-0008-0000-0800-000015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8" name="Text Box 6">
          <a:extLst>
            <a:ext uri="{FF2B5EF4-FFF2-40B4-BE49-F238E27FC236}">
              <a16:creationId xmlns:a16="http://schemas.microsoft.com/office/drawing/2014/main" id="{00000000-0008-0000-0800-000016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59" name="Text Box 6">
          <a:extLst>
            <a:ext uri="{FF2B5EF4-FFF2-40B4-BE49-F238E27FC236}">
              <a16:creationId xmlns:a16="http://schemas.microsoft.com/office/drawing/2014/main" id="{00000000-0008-0000-0800-000017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0" name="Text Box 6">
          <a:extLst>
            <a:ext uri="{FF2B5EF4-FFF2-40B4-BE49-F238E27FC236}">
              <a16:creationId xmlns:a16="http://schemas.microsoft.com/office/drawing/2014/main" id="{00000000-0008-0000-0800-000018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1" name="Text Box 6">
          <a:extLst>
            <a:ext uri="{FF2B5EF4-FFF2-40B4-BE49-F238E27FC236}">
              <a16:creationId xmlns:a16="http://schemas.microsoft.com/office/drawing/2014/main" id="{00000000-0008-0000-0800-000019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2" name="Text Box 6">
          <a:extLst>
            <a:ext uri="{FF2B5EF4-FFF2-40B4-BE49-F238E27FC236}">
              <a16:creationId xmlns:a16="http://schemas.microsoft.com/office/drawing/2014/main" id="{00000000-0008-0000-0800-00001A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3" name="Text Box 6">
          <a:extLst>
            <a:ext uri="{FF2B5EF4-FFF2-40B4-BE49-F238E27FC236}">
              <a16:creationId xmlns:a16="http://schemas.microsoft.com/office/drawing/2014/main" id="{00000000-0008-0000-0800-00001B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4" name="Text Box 6">
          <a:extLst>
            <a:ext uri="{FF2B5EF4-FFF2-40B4-BE49-F238E27FC236}">
              <a16:creationId xmlns:a16="http://schemas.microsoft.com/office/drawing/2014/main" id="{00000000-0008-0000-0800-00001C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5" name="Text Box 6">
          <a:extLst>
            <a:ext uri="{FF2B5EF4-FFF2-40B4-BE49-F238E27FC236}">
              <a16:creationId xmlns:a16="http://schemas.microsoft.com/office/drawing/2014/main" id="{00000000-0008-0000-0800-00001D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6" name="Text Box 6">
          <a:extLst>
            <a:ext uri="{FF2B5EF4-FFF2-40B4-BE49-F238E27FC236}">
              <a16:creationId xmlns:a16="http://schemas.microsoft.com/office/drawing/2014/main" id="{00000000-0008-0000-0800-00001E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7" name="Text Box 6">
          <a:extLst>
            <a:ext uri="{FF2B5EF4-FFF2-40B4-BE49-F238E27FC236}">
              <a16:creationId xmlns:a16="http://schemas.microsoft.com/office/drawing/2014/main" id="{00000000-0008-0000-0800-00001F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12</xdr:row>
      <xdr:rowOff>314325</xdr:rowOff>
    </xdr:from>
    <xdr:to>
      <xdr:col>64</xdr:col>
      <xdr:colOff>28575</xdr:colOff>
      <xdr:row>13</xdr:row>
      <xdr:rowOff>19050</xdr:rowOff>
    </xdr:to>
    <xdr:sp macro="" textlink="">
      <xdr:nvSpPr>
        <xdr:cNvPr id="1568" name="Text Box 6">
          <a:extLst>
            <a:ext uri="{FF2B5EF4-FFF2-40B4-BE49-F238E27FC236}">
              <a16:creationId xmlns:a16="http://schemas.microsoft.com/office/drawing/2014/main" id="{00000000-0008-0000-0800-000020060000}"/>
            </a:ext>
          </a:extLst>
        </xdr:cNvPr>
        <xdr:cNvSpPr txBox="1">
          <a:spLocks noChangeArrowheads="1"/>
        </xdr:cNvSpPr>
      </xdr:nvSpPr>
      <xdr:spPr bwMode="auto">
        <a:xfrm flipV="1">
          <a:off x="11858625"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69" name="Text Box 6">
          <a:extLst>
            <a:ext uri="{FF2B5EF4-FFF2-40B4-BE49-F238E27FC236}">
              <a16:creationId xmlns:a16="http://schemas.microsoft.com/office/drawing/2014/main" id="{00000000-0008-0000-0800-000021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0" name="Text Box 6">
          <a:extLst>
            <a:ext uri="{FF2B5EF4-FFF2-40B4-BE49-F238E27FC236}">
              <a16:creationId xmlns:a16="http://schemas.microsoft.com/office/drawing/2014/main" id="{00000000-0008-0000-0800-000022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1" name="Text Box 6">
          <a:extLst>
            <a:ext uri="{FF2B5EF4-FFF2-40B4-BE49-F238E27FC236}">
              <a16:creationId xmlns:a16="http://schemas.microsoft.com/office/drawing/2014/main" id="{00000000-0008-0000-0800-000023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2" name="Text Box 6">
          <a:extLst>
            <a:ext uri="{FF2B5EF4-FFF2-40B4-BE49-F238E27FC236}">
              <a16:creationId xmlns:a16="http://schemas.microsoft.com/office/drawing/2014/main" id="{00000000-0008-0000-0800-000024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3" name="Text Box 6">
          <a:extLst>
            <a:ext uri="{FF2B5EF4-FFF2-40B4-BE49-F238E27FC236}">
              <a16:creationId xmlns:a16="http://schemas.microsoft.com/office/drawing/2014/main" id="{00000000-0008-0000-0800-000025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4" name="Text Box 6">
          <a:extLst>
            <a:ext uri="{FF2B5EF4-FFF2-40B4-BE49-F238E27FC236}">
              <a16:creationId xmlns:a16="http://schemas.microsoft.com/office/drawing/2014/main" id="{00000000-0008-0000-0800-000026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5" name="Text Box 6">
          <a:extLst>
            <a:ext uri="{FF2B5EF4-FFF2-40B4-BE49-F238E27FC236}">
              <a16:creationId xmlns:a16="http://schemas.microsoft.com/office/drawing/2014/main" id="{00000000-0008-0000-0800-000027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6" name="Text Box 6">
          <a:extLst>
            <a:ext uri="{FF2B5EF4-FFF2-40B4-BE49-F238E27FC236}">
              <a16:creationId xmlns:a16="http://schemas.microsoft.com/office/drawing/2014/main" id="{00000000-0008-0000-0800-000028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7" name="Text Box 6">
          <a:extLst>
            <a:ext uri="{FF2B5EF4-FFF2-40B4-BE49-F238E27FC236}">
              <a16:creationId xmlns:a16="http://schemas.microsoft.com/office/drawing/2014/main" id="{00000000-0008-0000-0800-000029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8" name="Text Box 6">
          <a:extLst>
            <a:ext uri="{FF2B5EF4-FFF2-40B4-BE49-F238E27FC236}">
              <a16:creationId xmlns:a16="http://schemas.microsoft.com/office/drawing/2014/main" id="{00000000-0008-0000-0800-00002A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79" name="Text Box 6">
          <a:extLst>
            <a:ext uri="{FF2B5EF4-FFF2-40B4-BE49-F238E27FC236}">
              <a16:creationId xmlns:a16="http://schemas.microsoft.com/office/drawing/2014/main" id="{00000000-0008-0000-0800-00002B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0" name="Text Box 6">
          <a:extLst>
            <a:ext uri="{FF2B5EF4-FFF2-40B4-BE49-F238E27FC236}">
              <a16:creationId xmlns:a16="http://schemas.microsoft.com/office/drawing/2014/main" id="{00000000-0008-0000-0800-00002C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1" name="Text Box 6">
          <a:extLst>
            <a:ext uri="{FF2B5EF4-FFF2-40B4-BE49-F238E27FC236}">
              <a16:creationId xmlns:a16="http://schemas.microsoft.com/office/drawing/2014/main" id="{00000000-0008-0000-0800-00002D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2" name="Text Box 6">
          <a:extLst>
            <a:ext uri="{FF2B5EF4-FFF2-40B4-BE49-F238E27FC236}">
              <a16:creationId xmlns:a16="http://schemas.microsoft.com/office/drawing/2014/main" id="{00000000-0008-0000-0800-00002E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3" name="Text Box 6">
          <a:extLst>
            <a:ext uri="{FF2B5EF4-FFF2-40B4-BE49-F238E27FC236}">
              <a16:creationId xmlns:a16="http://schemas.microsoft.com/office/drawing/2014/main" id="{00000000-0008-0000-0800-00002F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4" name="Text Box 6">
          <a:extLst>
            <a:ext uri="{FF2B5EF4-FFF2-40B4-BE49-F238E27FC236}">
              <a16:creationId xmlns:a16="http://schemas.microsoft.com/office/drawing/2014/main" id="{00000000-0008-0000-0800-000030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5" name="Text Box 6">
          <a:extLst>
            <a:ext uri="{FF2B5EF4-FFF2-40B4-BE49-F238E27FC236}">
              <a16:creationId xmlns:a16="http://schemas.microsoft.com/office/drawing/2014/main" id="{00000000-0008-0000-0800-000031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6" name="Text Box 6">
          <a:extLst>
            <a:ext uri="{FF2B5EF4-FFF2-40B4-BE49-F238E27FC236}">
              <a16:creationId xmlns:a16="http://schemas.microsoft.com/office/drawing/2014/main" id="{00000000-0008-0000-0800-000032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7" name="Text Box 6">
          <a:extLst>
            <a:ext uri="{FF2B5EF4-FFF2-40B4-BE49-F238E27FC236}">
              <a16:creationId xmlns:a16="http://schemas.microsoft.com/office/drawing/2014/main" id="{00000000-0008-0000-0800-000033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8" name="Text Box 6">
          <a:extLst>
            <a:ext uri="{FF2B5EF4-FFF2-40B4-BE49-F238E27FC236}">
              <a16:creationId xmlns:a16="http://schemas.microsoft.com/office/drawing/2014/main" id="{00000000-0008-0000-0800-000034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89" name="Text Box 6">
          <a:extLst>
            <a:ext uri="{FF2B5EF4-FFF2-40B4-BE49-F238E27FC236}">
              <a16:creationId xmlns:a16="http://schemas.microsoft.com/office/drawing/2014/main" id="{00000000-0008-0000-0800-000035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0" name="Text Box 6">
          <a:extLst>
            <a:ext uri="{FF2B5EF4-FFF2-40B4-BE49-F238E27FC236}">
              <a16:creationId xmlns:a16="http://schemas.microsoft.com/office/drawing/2014/main" id="{00000000-0008-0000-0800-000036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1" name="Text Box 6">
          <a:extLst>
            <a:ext uri="{FF2B5EF4-FFF2-40B4-BE49-F238E27FC236}">
              <a16:creationId xmlns:a16="http://schemas.microsoft.com/office/drawing/2014/main" id="{00000000-0008-0000-0800-000037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2" name="Text Box 6">
          <a:extLst>
            <a:ext uri="{FF2B5EF4-FFF2-40B4-BE49-F238E27FC236}">
              <a16:creationId xmlns:a16="http://schemas.microsoft.com/office/drawing/2014/main" id="{00000000-0008-0000-0800-000038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3" name="Text Box 6">
          <a:extLst>
            <a:ext uri="{FF2B5EF4-FFF2-40B4-BE49-F238E27FC236}">
              <a16:creationId xmlns:a16="http://schemas.microsoft.com/office/drawing/2014/main" id="{00000000-0008-0000-0800-000039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4" name="Text Box 6">
          <a:extLst>
            <a:ext uri="{FF2B5EF4-FFF2-40B4-BE49-F238E27FC236}">
              <a16:creationId xmlns:a16="http://schemas.microsoft.com/office/drawing/2014/main" id="{00000000-0008-0000-0800-00003A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5" name="Text Box 6">
          <a:extLst>
            <a:ext uri="{FF2B5EF4-FFF2-40B4-BE49-F238E27FC236}">
              <a16:creationId xmlns:a16="http://schemas.microsoft.com/office/drawing/2014/main" id="{00000000-0008-0000-0800-00003B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6" name="Text Box 6">
          <a:extLst>
            <a:ext uri="{FF2B5EF4-FFF2-40B4-BE49-F238E27FC236}">
              <a16:creationId xmlns:a16="http://schemas.microsoft.com/office/drawing/2014/main" id="{00000000-0008-0000-0800-00003C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7" name="Text Box 6">
          <a:extLst>
            <a:ext uri="{FF2B5EF4-FFF2-40B4-BE49-F238E27FC236}">
              <a16:creationId xmlns:a16="http://schemas.microsoft.com/office/drawing/2014/main" id="{00000000-0008-0000-0800-00003D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8" name="Text Box 6">
          <a:extLst>
            <a:ext uri="{FF2B5EF4-FFF2-40B4-BE49-F238E27FC236}">
              <a16:creationId xmlns:a16="http://schemas.microsoft.com/office/drawing/2014/main" id="{00000000-0008-0000-0800-00003E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599" name="Text Box 6">
          <a:extLst>
            <a:ext uri="{FF2B5EF4-FFF2-40B4-BE49-F238E27FC236}">
              <a16:creationId xmlns:a16="http://schemas.microsoft.com/office/drawing/2014/main" id="{00000000-0008-0000-0800-00003F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0" name="Text Box 6">
          <a:extLst>
            <a:ext uri="{FF2B5EF4-FFF2-40B4-BE49-F238E27FC236}">
              <a16:creationId xmlns:a16="http://schemas.microsoft.com/office/drawing/2014/main" id="{00000000-0008-0000-0800-000040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1" name="Text Box 6">
          <a:extLst>
            <a:ext uri="{FF2B5EF4-FFF2-40B4-BE49-F238E27FC236}">
              <a16:creationId xmlns:a16="http://schemas.microsoft.com/office/drawing/2014/main" id="{00000000-0008-0000-0800-000041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2" name="Text Box 6">
          <a:extLst>
            <a:ext uri="{FF2B5EF4-FFF2-40B4-BE49-F238E27FC236}">
              <a16:creationId xmlns:a16="http://schemas.microsoft.com/office/drawing/2014/main" id="{00000000-0008-0000-0800-000042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3" name="Text Box 6">
          <a:extLst>
            <a:ext uri="{FF2B5EF4-FFF2-40B4-BE49-F238E27FC236}">
              <a16:creationId xmlns:a16="http://schemas.microsoft.com/office/drawing/2014/main" id="{00000000-0008-0000-0800-000043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4" name="Text Box 6">
          <a:extLst>
            <a:ext uri="{FF2B5EF4-FFF2-40B4-BE49-F238E27FC236}">
              <a16:creationId xmlns:a16="http://schemas.microsoft.com/office/drawing/2014/main" id="{00000000-0008-0000-0800-000044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5" name="Text Box 6">
          <a:extLst>
            <a:ext uri="{FF2B5EF4-FFF2-40B4-BE49-F238E27FC236}">
              <a16:creationId xmlns:a16="http://schemas.microsoft.com/office/drawing/2014/main" id="{00000000-0008-0000-0800-000045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6" name="Text Box 6">
          <a:extLst>
            <a:ext uri="{FF2B5EF4-FFF2-40B4-BE49-F238E27FC236}">
              <a16:creationId xmlns:a16="http://schemas.microsoft.com/office/drawing/2014/main" id="{00000000-0008-0000-0800-000046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7" name="Text Box 6">
          <a:extLst>
            <a:ext uri="{FF2B5EF4-FFF2-40B4-BE49-F238E27FC236}">
              <a16:creationId xmlns:a16="http://schemas.microsoft.com/office/drawing/2014/main" id="{00000000-0008-0000-0800-000047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8" name="Text Box 6">
          <a:extLst>
            <a:ext uri="{FF2B5EF4-FFF2-40B4-BE49-F238E27FC236}">
              <a16:creationId xmlns:a16="http://schemas.microsoft.com/office/drawing/2014/main" id="{00000000-0008-0000-0800-000048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09" name="Text Box 6">
          <a:extLst>
            <a:ext uri="{FF2B5EF4-FFF2-40B4-BE49-F238E27FC236}">
              <a16:creationId xmlns:a16="http://schemas.microsoft.com/office/drawing/2014/main" id="{00000000-0008-0000-0800-000049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0" name="Text Box 6">
          <a:extLst>
            <a:ext uri="{FF2B5EF4-FFF2-40B4-BE49-F238E27FC236}">
              <a16:creationId xmlns:a16="http://schemas.microsoft.com/office/drawing/2014/main" id="{00000000-0008-0000-0800-00004A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1" name="Text Box 6">
          <a:extLst>
            <a:ext uri="{FF2B5EF4-FFF2-40B4-BE49-F238E27FC236}">
              <a16:creationId xmlns:a16="http://schemas.microsoft.com/office/drawing/2014/main" id="{00000000-0008-0000-0800-00004B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2" name="Text Box 6">
          <a:extLst>
            <a:ext uri="{FF2B5EF4-FFF2-40B4-BE49-F238E27FC236}">
              <a16:creationId xmlns:a16="http://schemas.microsoft.com/office/drawing/2014/main" id="{00000000-0008-0000-0800-00004C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3" name="Text Box 6">
          <a:extLst>
            <a:ext uri="{FF2B5EF4-FFF2-40B4-BE49-F238E27FC236}">
              <a16:creationId xmlns:a16="http://schemas.microsoft.com/office/drawing/2014/main" id="{00000000-0008-0000-0800-00004D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4" name="Text Box 6">
          <a:extLst>
            <a:ext uri="{FF2B5EF4-FFF2-40B4-BE49-F238E27FC236}">
              <a16:creationId xmlns:a16="http://schemas.microsoft.com/office/drawing/2014/main" id="{00000000-0008-0000-0800-00004E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5" name="Text Box 6">
          <a:extLst>
            <a:ext uri="{FF2B5EF4-FFF2-40B4-BE49-F238E27FC236}">
              <a16:creationId xmlns:a16="http://schemas.microsoft.com/office/drawing/2014/main" id="{00000000-0008-0000-0800-00004F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6" name="Text Box 6">
          <a:extLst>
            <a:ext uri="{FF2B5EF4-FFF2-40B4-BE49-F238E27FC236}">
              <a16:creationId xmlns:a16="http://schemas.microsoft.com/office/drawing/2014/main" id="{00000000-0008-0000-0800-000050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7" name="Text Box 6">
          <a:extLst>
            <a:ext uri="{FF2B5EF4-FFF2-40B4-BE49-F238E27FC236}">
              <a16:creationId xmlns:a16="http://schemas.microsoft.com/office/drawing/2014/main" id="{00000000-0008-0000-0800-000051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8" name="Text Box 6">
          <a:extLst>
            <a:ext uri="{FF2B5EF4-FFF2-40B4-BE49-F238E27FC236}">
              <a16:creationId xmlns:a16="http://schemas.microsoft.com/office/drawing/2014/main" id="{00000000-0008-0000-0800-000052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19" name="Text Box 6">
          <a:extLst>
            <a:ext uri="{FF2B5EF4-FFF2-40B4-BE49-F238E27FC236}">
              <a16:creationId xmlns:a16="http://schemas.microsoft.com/office/drawing/2014/main" id="{00000000-0008-0000-0800-000053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0" name="Text Box 6">
          <a:extLst>
            <a:ext uri="{FF2B5EF4-FFF2-40B4-BE49-F238E27FC236}">
              <a16:creationId xmlns:a16="http://schemas.microsoft.com/office/drawing/2014/main" id="{00000000-0008-0000-0800-000054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1" name="Text Box 6">
          <a:extLst>
            <a:ext uri="{FF2B5EF4-FFF2-40B4-BE49-F238E27FC236}">
              <a16:creationId xmlns:a16="http://schemas.microsoft.com/office/drawing/2014/main" id="{00000000-0008-0000-0800-000055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2" name="Text Box 6">
          <a:extLst>
            <a:ext uri="{FF2B5EF4-FFF2-40B4-BE49-F238E27FC236}">
              <a16:creationId xmlns:a16="http://schemas.microsoft.com/office/drawing/2014/main" id="{00000000-0008-0000-0800-000056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3" name="Text Box 6">
          <a:extLst>
            <a:ext uri="{FF2B5EF4-FFF2-40B4-BE49-F238E27FC236}">
              <a16:creationId xmlns:a16="http://schemas.microsoft.com/office/drawing/2014/main" id="{00000000-0008-0000-0800-000057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4" name="Text Box 6">
          <a:extLst>
            <a:ext uri="{FF2B5EF4-FFF2-40B4-BE49-F238E27FC236}">
              <a16:creationId xmlns:a16="http://schemas.microsoft.com/office/drawing/2014/main" id="{00000000-0008-0000-0800-000058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5" name="Text Box 6">
          <a:extLst>
            <a:ext uri="{FF2B5EF4-FFF2-40B4-BE49-F238E27FC236}">
              <a16:creationId xmlns:a16="http://schemas.microsoft.com/office/drawing/2014/main" id="{00000000-0008-0000-0800-000059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6" name="Text Box 6">
          <a:extLst>
            <a:ext uri="{FF2B5EF4-FFF2-40B4-BE49-F238E27FC236}">
              <a16:creationId xmlns:a16="http://schemas.microsoft.com/office/drawing/2014/main" id="{00000000-0008-0000-0800-00005A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7" name="Text Box 6">
          <a:extLst>
            <a:ext uri="{FF2B5EF4-FFF2-40B4-BE49-F238E27FC236}">
              <a16:creationId xmlns:a16="http://schemas.microsoft.com/office/drawing/2014/main" id="{00000000-0008-0000-0800-00005B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8" name="Text Box 6">
          <a:extLst>
            <a:ext uri="{FF2B5EF4-FFF2-40B4-BE49-F238E27FC236}">
              <a16:creationId xmlns:a16="http://schemas.microsoft.com/office/drawing/2014/main" id="{00000000-0008-0000-0800-00005C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29" name="Text Box 6">
          <a:extLst>
            <a:ext uri="{FF2B5EF4-FFF2-40B4-BE49-F238E27FC236}">
              <a16:creationId xmlns:a16="http://schemas.microsoft.com/office/drawing/2014/main" id="{00000000-0008-0000-0800-00005D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0" name="Text Box 6">
          <a:extLst>
            <a:ext uri="{FF2B5EF4-FFF2-40B4-BE49-F238E27FC236}">
              <a16:creationId xmlns:a16="http://schemas.microsoft.com/office/drawing/2014/main" id="{00000000-0008-0000-0800-00005E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1" name="Text Box 6">
          <a:extLst>
            <a:ext uri="{FF2B5EF4-FFF2-40B4-BE49-F238E27FC236}">
              <a16:creationId xmlns:a16="http://schemas.microsoft.com/office/drawing/2014/main" id="{00000000-0008-0000-0800-00005F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2" name="Text Box 6">
          <a:extLst>
            <a:ext uri="{FF2B5EF4-FFF2-40B4-BE49-F238E27FC236}">
              <a16:creationId xmlns:a16="http://schemas.microsoft.com/office/drawing/2014/main" id="{00000000-0008-0000-0800-000060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3" name="Text Box 6">
          <a:extLst>
            <a:ext uri="{FF2B5EF4-FFF2-40B4-BE49-F238E27FC236}">
              <a16:creationId xmlns:a16="http://schemas.microsoft.com/office/drawing/2014/main" id="{00000000-0008-0000-0800-000061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4" name="Text Box 6">
          <a:extLst>
            <a:ext uri="{FF2B5EF4-FFF2-40B4-BE49-F238E27FC236}">
              <a16:creationId xmlns:a16="http://schemas.microsoft.com/office/drawing/2014/main" id="{00000000-0008-0000-0800-000062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5" name="Text Box 6">
          <a:extLst>
            <a:ext uri="{FF2B5EF4-FFF2-40B4-BE49-F238E27FC236}">
              <a16:creationId xmlns:a16="http://schemas.microsoft.com/office/drawing/2014/main" id="{00000000-0008-0000-0800-000063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6" name="Text Box 6">
          <a:extLst>
            <a:ext uri="{FF2B5EF4-FFF2-40B4-BE49-F238E27FC236}">
              <a16:creationId xmlns:a16="http://schemas.microsoft.com/office/drawing/2014/main" id="{00000000-0008-0000-0800-000064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7" name="Text Box 6">
          <a:extLst>
            <a:ext uri="{FF2B5EF4-FFF2-40B4-BE49-F238E27FC236}">
              <a16:creationId xmlns:a16="http://schemas.microsoft.com/office/drawing/2014/main" id="{00000000-0008-0000-0800-000065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8" name="Text Box 6">
          <a:extLst>
            <a:ext uri="{FF2B5EF4-FFF2-40B4-BE49-F238E27FC236}">
              <a16:creationId xmlns:a16="http://schemas.microsoft.com/office/drawing/2014/main" id="{00000000-0008-0000-0800-000066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39" name="Text Box 6">
          <a:extLst>
            <a:ext uri="{FF2B5EF4-FFF2-40B4-BE49-F238E27FC236}">
              <a16:creationId xmlns:a16="http://schemas.microsoft.com/office/drawing/2014/main" id="{00000000-0008-0000-0800-000067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0" name="Text Box 6">
          <a:extLst>
            <a:ext uri="{FF2B5EF4-FFF2-40B4-BE49-F238E27FC236}">
              <a16:creationId xmlns:a16="http://schemas.microsoft.com/office/drawing/2014/main" id="{00000000-0008-0000-0800-000068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1" name="Text Box 6">
          <a:extLst>
            <a:ext uri="{FF2B5EF4-FFF2-40B4-BE49-F238E27FC236}">
              <a16:creationId xmlns:a16="http://schemas.microsoft.com/office/drawing/2014/main" id="{00000000-0008-0000-0800-000069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2" name="Text Box 6">
          <a:extLst>
            <a:ext uri="{FF2B5EF4-FFF2-40B4-BE49-F238E27FC236}">
              <a16:creationId xmlns:a16="http://schemas.microsoft.com/office/drawing/2014/main" id="{00000000-0008-0000-0800-00006A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3" name="Text Box 6">
          <a:extLst>
            <a:ext uri="{FF2B5EF4-FFF2-40B4-BE49-F238E27FC236}">
              <a16:creationId xmlns:a16="http://schemas.microsoft.com/office/drawing/2014/main" id="{00000000-0008-0000-0800-00006B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4" name="Text Box 6">
          <a:extLst>
            <a:ext uri="{FF2B5EF4-FFF2-40B4-BE49-F238E27FC236}">
              <a16:creationId xmlns:a16="http://schemas.microsoft.com/office/drawing/2014/main" id="{00000000-0008-0000-0800-00006C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5" name="Text Box 6">
          <a:extLst>
            <a:ext uri="{FF2B5EF4-FFF2-40B4-BE49-F238E27FC236}">
              <a16:creationId xmlns:a16="http://schemas.microsoft.com/office/drawing/2014/main" id="{00000000-0008-0000-0800-00006D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6" name="Text Box 6">
          <a:extLst>
            <a:ext uri="{FF2B5EF4-FFF2-40B4-BE49-F238E27FC236}">
              <a16:creationId xmlns:a16="http://schemas.microsoft.com/office/drawing/2014/main" id="{00000000-0008-0000-0800-00006E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7" name="Text Box 6">
          <a:extLst>
            <a:ext uri="{FF2B5EF4-FFF2-40B4-BE49-F238E27FC236}">
              <a16:creationId xmlns:a16="http://schemas.microsoft.com/office/drawing/2014/main" id="{00000000-0008-0000-0800-00006F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12</xdr:row>
      <xdr:rowOff>314325</xdr:rowOff>
    </xdr:from>
    <xdr:to>
      <xdr:col>63</xdr:col>
      <xdr:colOff>28575</xdr:colOff>
      <xdr:row>13</xdr:row>
      <xdr:rowOff>19050</xdr:rowOff>
    </xdr:to>
    <xdr:sp macro="" textlink="">
      <xdr:nvSpPr>
        <xdr:cNvPr id="1648" name="Text Box 6">
          <a:extLst>
            <a:ext uri="{FF2B5EF4-FFF2-40B4-BE49-F238E27FC236}">
              <a16:creationId xmlns:a16="http://schemas.microsoft.com/office/drawing/2014/main" id="{00000000-0008-0000-0800-000070060000}"/>
            </a:ext>
          </a:extLst>
        </xdr:cNvPr>
        <xdr:cNvSpPr txBox="1">
          <a:spLocks noChangeArrowheads="1"/>
        </xdr:cNvSpPr>
      </xdr:nvSpPr>
      <xdr:spPr bwMode="auto">
        <a:xfrm flipV="1">
          <a:off x="11468100" y="25431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09" name="Text Box 6">
          <a:extLst>
            <a:ext uri="{FF2B5EF4-FFF2-40B4-BE49-F238E27FC236}">
              <a16:creationId xmlns:a16="http://schemas.microsoft.com/office/drawing/2014/main" id="{00000000-0008-0000-0800-000011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0" name="Text Box 6">
          <a:extLst>
            <a:ext uri="{FF2B5EF4-FFF2-40B4-BE49-F238E27FC236}">
              <a16:creationId xmlns:a16="http://schemas.microsoft.com/office/drawing/2014/main" id="{00000000-0008-0000-0800-000012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1" name="Text Box 6">
          <a:extLst>
            <a:ext uri="{FF2B5EF4-FFF2-40B4-BE49-F238E27FC236}">
              <a16:creationId xmlns:a16="http://schemas.microsoft.com/office/drawing/2014/main" id="{00000000-0008-0000-0800-000013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2" name="Text Box 6">
          <a:extLst>
            <a:ext uri="{FF2B5EF4-FFF2-40B4-BE49-F238E27FC236}">
              <a16:creationId xmlns:a16="http://schemas.microsoft.com/office/drawing/2014/main" id="{00000000-0008-0000-0800-000014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3" name="Text Box 6">
          <a:extLst>
            <a:ext uri="{FF2B5EF4-FFF2-40B4-BE49-F238E27FC236}">
              <a16:creationId xmlns:a16="http://schemas.microsoft.com/office/drawing/2014/main" id="{00000000-0008-0000-0800-000015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4" name="Text Box 6">
          <a:extLst>
            <a:ext uri="{FF2B5EF4-FFF2-40B4-BE49-F238E27FC236}">
              <a16:creationId xmlns:a16="http://schemas.microsoft.com/office/drawing/2014/main" id="{00000000-0008-0000-0800-000016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5" name="Text Box 6">
          <a:extLst>
            <a:ext uri="{FF2B5EF4-FFF2-40B4-BE49-F238E27FC236}">
              <a16:creationId xmlns:a16="http://schemas.microsoft.com/office/drawing/2014/main" id="{00000000-0008-0000-0800-000017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6" name="Text Box 6">
          <a:extLst>
            <a:ext uri="{FF2B5EF4-FFF2-40B4-BE49-F238E27FC236}">
              <a16:creationId xmlns:a16="http://schemas.microsoft.com/office/drawing/2014/main" id="{00000000-0008-0000-0800-000018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7" name="Text Box 6">
          <a:extLst>
            <a:ext uri="{FF2B5EF4-FFF2-40B4-BE49-F238E27FC236}">
              <a16:creationId xmlns:a16="http://schemas.microsoft.com/office/drawing/2014/main" id="{00000000-0008-0000-0800-000019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8" name="Text Box 6">
          <a:extLst>
            <a:ext uri="{FF2B5EF4-FFF2-40B4-BE49-F238E27FC236}">
              <a16:creationId xmlns:a16="http://schemas.microsoft.com/office/drawing/2014/main" id="{00000000-0008-0000-0800-00001A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19" name="Text Box 6">
          <a:extLst>
            <a:ext uri="{FF2B5EF4-FFF2-40B4-BE49-F238E27FC236}">
              <a16:creationId xmlns:a16="http://schemas.microsoft.com/office/drawing/2014/main" id="{00000000-0008-0000-0800-00001B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0" name="Text Box 6">
          <a:extLst>
            <a:ext uri="{FF2B5EF4-FFF2-40B4-BE49-F238E27FC236}">
              <a16:creationId xmlns:a16="http://schemas.microsoft.com/office/drawing/2014/main" id="{00000000-0008-0000-0800-00001C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1" name="Text Box 6">
          <a:extLst>
            <a:ext uri="{FF2B5EF4-FFF2-40B4-BE49-F238E27FC236}">
              <a16:creationId xmlns:a16="http://schemas.microsoft.com/office/drawing/2014/main" id="{00000000-0008-0000-0800-00001D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2" name="Text Box 6">
          <a:extLst>
            <a:ext uri="{FF2B5EF4-FFF2-40B4-BE49-F238E27FC236}">
              <a16:creationId xmlns:a16="http://schemas.microsoft.com/office/drawing/2014/main" id="{00000000-0008-0000-0800-00001E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3" name="Text Box 6">
          <a:extLst>
            <a:ext uri="{FF2B5EF4-FFF2-40B4-BE49-F238E27FC236}">
              <a16:creationId xmlns:a16="http://schemas.microsoft.com/office/drawing/2014/main" id="{00000000-0008-0000-0800-00001F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4" name="Text Box 6">
          <a:extLst>
            <a:ext uri="{FF2B5EF4-FFF2-40B4-BE49-F238E27FC236}">
              <a16:creationId xmlns:a16="http://schemas.microsoft.com/office/drawing/2014/main" id="{00000000-0008-0000-0800-000020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5" name="Text Box 6">
          <a:extLst>
            <a:ext uri="{FF2B5EF4-FFF2-40B4-BE49-F238E27FC236}">
              <a16:creationId xmlns:a16="http://schemas.microsoft.com/office/drawing/2014/main" id="{00000000-0008-0000-0800-000021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6" name="Text Box 6">
          <a:extLst>
            <a:ext uri="{FF2B5EF4-FFF2-40B4-BE49-F238E27FC236}">
              <a16:creationId xmlns:a16="http://schemas.microsoft.com/office/drawing/2014/main" id="{00000000-0008-0000-0800-000022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7" name="Text Box 6">
          <a:extLst>
            <a:ext uri="{FF2B5EF4-FFF2-40B4-BE49-F238E27FC236}">
              <a16:creationId xmlns:a16="http://schemas.microsoft.com/office/drawing/2014/main" id="{00000000-0008-0000-0800-000023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8" name="Text Box 6">
          <a:extLst>
            <a:ext uri="{FF2B5EF4-FFF2-40B4-BE49-F238E27FC236}">
              <a16:creationId xmlns:a16="http://schemas.microsoft.com/office/drawing/2014/main" id="{00000000-0008-0000-0800-000024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29" name="Text Box 6">
          <a:extLst>
            <a:ext uri="{FF2B5EF4-FFF2-40B4-BE49-F238E27FC236}">
              <a16:creationId xmlns:a16="http://schemas.microsoft.com/office/drawing/2014/main" id="{00000000-0008-0000-0800-000025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0" name="Text Box 6">
          <a:extLst>
            <a:ext uri="{FF2B5EF4-FFF2-40B4-BE49-F238E27FC236}">
              <a16:creationId xmlns:a16="http://schemas.microsoft.com/office/drawing/2014/main" id="{00000000-0008-0000-0800-000026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1" name="Text Box 6">
          <a:extLst>
            <a:ext uri="{FF2B5EF4-FFF2-40B4-BE49-F238E27FC236}">
              <a16:creationId xmlns:a16="http://schemas.microsoft.com/office/drawing/2014/main" id="{00000000-0008-0000-0800-000027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2" name="Text Box 6">
          <a:extLst>
            <a:ext uri="{FF2B5EF4-FFF2-40B4-BE49-F238E27FC236}">
              <a16:creationId xmlns:a16="http://schemas.microsoft.com/office/drawing/2014/main" id="{00000000-0008-0000-0800-000028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3" name="Text Box 6">
          <a:extLst>
            <a:ext uri="{FF2B5EF4-FFF2-40B4-BE49-F238E27FC236}">
              <a16:creationId xmlns:a16="http://schemas.microsoft.com/office/drawing/2014/main" id="{00000000-0008-0000-0800-000029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4" name="Text Box 6">
          <a:extLst>
            <a:ext uri="{FF2B5EF4-FFF2-40B4-BE49-F238E27FC236}">
              <a16:creationId xmlns:a16="http://schemas.microsoft.com/office/drawing/2014/main" id="{00000000-0008-0000-0800-00002A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5" name="Text Box 6">
          <a:extLst>
            <a:ext uri="{FF2B5EF4-FFF2-40B4-BE49-F238E27FC236}">
              <a16:creationId xmlns:a16="http://schemas.microsoft.com/office/drawing/2014/main" id="{00000000-0008-0000-0800-00002B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6" name="Text Box 6">
          <a:extLst>
            <a:ext uri="{FF2B5EF4-FFF2-40B4-BE49-F238E27FC236}">
              <a16:creationId xmlns:a16="http://schemas.microsoft.com/office/drawing/2014/main" id="{00000000-0008-0000-0800-00002C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7" name="Text Box 6">
          <a:extLst>
            <a:ext uri="{FF2B5EF4-FFF2-40B4-BE49-F238E27FC236}">
              <a16:creationId xmlns:a16="http://schemas.microsoft.com/office/drawing/2014/main" id="{00000000-0008-0000-0800-00002D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8" name="Text Box 6">
          <a:extLst>
            <a:ext uri="{FF2B5EF4-FFF2-40B4-BE49-F238E27FC236}">
              <a16:creationId xmlns:a16="http://schemas.microsoft.com/office/drawing/2014/main" id="{00000000-0008-0000-0800-00002E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39" name="Text Box 6">
          <a:extLst>
            <a:ext uri="{FF2B5EF4-FFF2-40B4-BE49-F238E27FC236}">
              <a16:creationId xmlns:a16="http://schemas.microsoft.com/office/drawing/2014/main" id="{00000000-0008-0000-0800-00002F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0" name="Text Box 6">
          <a:extLst>
            <a:ext uri="{FF2B5EF4-FFF2-40B4-BE49-F238E27FC236}">
              <a16:creationId xmlns:a16="http://schemas.microsoft.com/office/drawing/2014/main" id="{00000000-0008-0000-0800-000030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1" name="Text Box 6">
          <a:extLst>
            <a:ext uri="{FF2B5EF4-FFF2-40B4-BE49-F238E27FC236}">
              <a16:creationId xmlns:a16="http://schemas.microsoft.com/office/drawing/2014/main" id="{00000000-0008-0000-0800-000031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2" name="Text Box 6">
          <a:extLst>
            <a:ext uri="{FF2B5EF4-FFF2-40B4-BE49-F238E27FC236}">
              <a16:creationId xmlns:a16="http://schemas.microsoft.com/office/drawing/2014/main" id="{00000000-0008-0000-0800-000032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3" name="Text Box 6">
          <a:extLst>
            <a:ext uri="{FF2B5EF4-FFF2-40B4-BE49-F238E27FC236}">
              <a16:creationId xmlns:a16="http://schemas.microsoft.com/office/drawing/2014/main" id="{00000000-0008-0000-0800-000033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4" name="Text Box 6">
          <a:extLst>
            <a:ext uri="{FF2B5EF4-FFF2-40B4-BE49-F238E27FC236}">
              <a16:creationId xmlns:a16="http://schemas.microsoft.com/office/drawing/2014/main" id="{00000000-0008-0000-0800-000034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5" name="Text Box 6">
          <a:extLst>
            <a:ext uri="{FF2B5EF4-FFF2-40B4-BE49-F238E27FC236}">
              <a16:creationId xmlns:a16="http://schemas.microsoft.com/office/drawing/2014/main" id="{00000000-0008-0000-0800-000035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6" name="Text Box 6">
          <a:extLst>
            <a:ext uri="{FF2B5EF4-FFF2-40B4-BE49-F238E27FC236}">
              <a16:creationId xmlns:a16="http://schemas.microsoft.com/office/drawing/2014/main" id="{00000000-0008-0000-0800-000036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7" name="Text Box 6">
          <a:extLst>
            <a:ext uri="{FF2B5EF4-FFF2-40B4-BE49-F238E27FC236}">
              <a16:creationId xmlns:a16="http://schemas.microsoft.com/office/drawing/2014/main" id="{00000000-0008-0000-0800-000037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8" name="Text Box 6">
          <a:extLst>
            <a:ext uri="{FF2B5EF4-FFF2-40B4-BE49-F238E27FC236}">
              <a16:creationId xmlns:a16="http://schemas.microsoft.com/office/drawing/2014/main" id="{00000000-0008-0000-0800-000038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49" name="Text Box 6">
          <a:extLst>
            <a:ext uri="{FF2B5EF4-FFF2-40B4-BE49-F238E27FC236}">
              <a16:creationId xmlns:a16="http://schemas.microsoft.com/office/drawing/2014/main" id="{00000000-0008-0000-0800-000039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0" name="Text Box 6">
          <a:extLst>
            <a:ext uri="{FF2B5EF4-FFF2-40B4-BE49-F238E27FC236}">
              <a16:creationId xmlns:a16="http://schemas.microsoft.com/office/drawing/2014/main" id="{00000000-0008-0000-0800-00003A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1" name="Text Box 6">
          <a:extLst>
            <a:ext uri="{FF2B5EF4-FFF2-40B4-BE49-F238E27FC236}">
              <a16:creationId xmlns:a16="http://schemas.microsoft.com/office/drawing/2014/main" id="{00000000-0008-0000-0800-00003B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2" name="Text Box 6">
          <a:extLst>
            <a:ext uri="{FF2B5EF4-FFF2-40B4-BE49-F238E27FC236}">
              <a16:creationId xmlns:a16="http://schemas.microsoft.com/office/drawing/2014/main" id="{00000000-0008-0000-0800-00003C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3" name="Text Box 6">
          <a:extLst>
            <a:ext uri="{FF2B5EF4-FFF2-40B4-BE49-F238E27FC236}">
              <a16:creationId xmlns:a16="http://schemas.microsoft.com/office/drawing/2014/main" id="{00000000-0008-0000-0800-00003D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4" name="Text Box 6">
          <a:extLst>
            <a:ext uri="{FF2B5EF4-FFF2-40B4-BE49-F238E27FC236}">
              <a16:creationId xmlns:a16="http://schemas.microsoft.com/office/drawing/2014/main" id="{00000000-0008-0000-0800-00003E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5" name="Text Box 6">
          <a:extLst>
            <a:ext uri="{FF2B5EF4-FFF2-40B4-BE49-F238E27FC236}">
              <a16:creationId xmlns:a16="http://schemas.microsoft.com/office/drawing/2014/main" id="{00000000-0008-0000-0800-00003F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6" name="Text Box 6">
          <a:extLst>
            <a:ext uri="{FF2B5EF4-FFF2-40B4-BE49-F238E27FC236}">
              <a16:creationId xmlns:a16="http://schemas.microsoft.com/office/drawing/2014/main" id="{00000000-0008-0000-0800-000040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7" name="Text Box 6">
          <a:extLst>
            <a:ext uri="{FF2B5EF4-FFF2-40B4-BE49-F238E27FC236}">
              <a16:creationId xmlns:a16="http://schemas.microsoft.com/office/drawing/2014/main" id="{00000000-0008-0000-0800-000041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8" name="Text Box 6">
          <a:extLst>
            <a:ext uri="{FF2B5EF4-FFF2-40B4-BE49-F238E27FC236}">
              <a16:creationId xmlns:a16="http://schemas.microsoft.com/office/drawing/2014/main" id="{00000000-0008-0000-0800-000042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59" name="Text Box 6">
          <a:extLst>
            <a:ext uri="{FF2B5EF4-FFF2-40B4-BE49-F238E27FC236}">
              <a16:creationId xmlns:a16="http://schemas.microsoft.com/office/drawing/2014/main" id="{00000000-0008-0000-0800-000043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0" name="Text Box 6">
          <a:extLst>
            <a:ext uri="{FF2B5EF4-FFF2-40B4-BE49-F238E27FC236}">
              <a16:creationId xmlns:a16="http://schemas.microsoft.com/office/drawing/2014/main" id="{00000000-0008-0000-0800-000044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1" name="Text Box 6">
          <a:extLst>
            <a:ext uri="{FF2B5EF4-FFF2-40B4-BE49-F238E27FC236}">
              <a16:creationId xmlns:a16="http://schemas.microsoft.com/office/drawing/2014/main" id="{00000000-0008-0000-0800-000045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2" name="Text Box 6">
          <a:extLst>
            <a:ext uri="{FF2B5EF4-FFF2-40B4-BE49-F238E27FC236}">
              <a16:creationId xmlns:a16="http://schemas.microsoft.com/office/drawing/2014/main" id="{00000000-0008-0000-0800-000046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3" name="Text Box 6">
          <a:extLst>
            <a:ext uri="{FF2B5EF4-FFF2-40B4-BE49-F238E27FC236}">
              <a16:creationId xmlns:a16="http://schemas.microsoft.com/office/drawing/2014/main" id="{00000000-0008-0000-0800-000047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4" name="Text Box 6">
          <a:extLst>
            <a:ext uri="{FF2B5EF4-FFF2-40B4-BE49-F238E27FC236}">
              <a16:creationId xmlns:a16="http://schemas.microsoft.com/office/drawing/2014/main" id="{00000000-0008-0000-0800-000048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5" name="Text Box 6">
          <a:extLst>
            <a:ext uri="{FF2B5EF4-FFF2-40B4-BE49-F238E27FC236}">
              <a16:creationId xmlns:a16="http://schemas.microsoft.com/office/drawing/2014/main" id="{00000000-0008-0000-0800-000049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6" name="Text Box 6">
          <a:extLst>
            <a:ext uri="{FF2B5EF4-FFF2-40B4-BE49-F238E27FC236}">
              <a16:creationId xmlns:a16="http://schemas.microsoft.com/office/drawing/2014/main" id="{00000000-0008-0000-0800-00004A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7" name="Text Box 6">
          <a:extLst>
            <a:ext uri="{FF2B5EF4-FFF2-40B4-BE49-F238E27FC236}">
              <a16:creationId xmlns:a16="http://schemas.microsoft.com/office/drawing/2014/main" id="{00000000-0008-0000-0800-00004B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8" name="Text Box 6">
          <a:extLst>
            <a:ext uri="{FF2B5EF4-FFF2-40B4-BE49-F238E27FC236}">
              <a16:creationId xmlns:a16="http://schemas.microsoft.com/office/drawing/2014/main" id="{00000000-0008-0000-0800-00004C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69" name="Text Box 6">
          <a:extLst>
            <a:ext uri="{FF2B5EF4-FFF2-40B4-BE49-F238E27FC236}">
              <a16:creationId xmlns:a16="http://schemas.microsoft.com/office/drawing/2014/main" id="{00000000-0008-0000-0800-00004D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0" name="Text Box 6">
          <a:extLst>
            <a:ext uri="{FF2B5EF4-FFF2-40B4-BE49-F238E27FC236}">
              <a16:creationId xmlns:a16="http://schemas.microsoft.com/office/drawing/2014/main" id="{00000000-0008-0000-0800-00004E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1" name="Text Box 6">
          <a:extLst>
            <a:ext uri="{FF2B5EF4-FFF2-40B4-BE49-F238E27FC236}">
              <a16:creationId xmlns:a16="http://schemas.microsoft.com/office/drawing/2014/main" id="{00000000-0008-0000-0800-00004F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2" name="Text Box 6">
          <a:extLst>
            <a:ext uri="{FF2B5EF4-FFF2-40B4-BE49-F238E27FC236}">
              <a16:creationId xmlns:a16="http://schemas.microsoft.com/office/drawing/2014/main" id="{00000000-0008-0000-0800-000050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3" name="Text Box 6">
          <a:extLst>
            <a:ext uri="{FF2B5EF4-FFF2-40B4-BE49-F238E27FC236}">
              <a16:creationId xmlns:a16="http://schemas.microsoft.com/office/drawing/2014/main" id="{00000000-0008-0000-0800-000051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4" name="Text Box 6">
          <a:extLst>
            <a:ext uri="{FF2B5EF4-FFF2-40B4-BE49-F238E27FC236}">
              <a16:creationId xmlns:a16="http://schemas.microsoft.com/office/drawing/2014/main" id="{00000000-0008-0000-0800-000052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5" name="Text Box 6">
          <a:extLst>
            <a:ext uri="{FF2B5EF4-FFF2-40B4-BE49-F238E27FC236}">
              <a16:creationId xmlns:a16="http://schemas.microsoft.com/office/drawing/2014/main" id="{00000000-0008-0000-0800-000053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6" name="Text Box 6">
          <a:extLst>
            <a:ext uri="{FF2B5EF4-FFF2-40B4-BE49-F238E27FC236}">
              <a16:creationId xmlns:a16="http://schemas.microsoft.com/office/drawing/2014/main" id="{00000000-0008-0000-0800-000054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7" name="Text Box 6">
          <a:extLst>
            <a:ext uri="{FF2B5EF4-FFF2-40B4-BE49-F238E27FC236}">
              <a16:creationId xmlns:a16="http://schemas.microsoft.com/office/drawing/2014/main" id="{00000000-0008-0000-0800-000055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8" name="Text Box 6">
          <a:extLst>
            <a:ext uri="{FF2B5EF4-FFF2-40B4-BE49-F238E27FC236}">
              <a16:creationId xmlns:a16="http://schemas.microsoft.com/office/drawing/2014/main" id="{00000000-0008-0000-0800-000056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79" name="Text Box 6">
          <a:extLst>
            <a:ext uri="{FF2B5EF4-FFF2-40B4-BE49-F238E27FC236}">
              <a16:creationId xmlns:a16="http://schemas.microsoft.com/office/drawing/2014/main" id="{00000000-0008-0000-0800-000057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0" name="Text Box 6">
          <a:extLst>
            <a:ext uri="{FF2B5EF4-FFF2-40B4-BE49-F238E27FC236}">
              <a16:creationId xmlns:a16="http://schemas.microsoft.com/office/drawing/2014/main" id="{00000000-0008-0000-0800-000058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1" name="Text Box 6">
          <a:extLst>
            <a:ext uri="{FF2B5EF4-FFF2-40B4-BE49-F238E27FC236}">
              <a16:creationId xmlns:a16="http://schemas.microsoft.com/office/drawing/2014/main" id="{00000000-0008-0000-0800-000059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2" name="Text Box 6">
          <a:extLst>
            <a:ext uri="{FF2B5EF4-FFF2-40B4-BE49-F238E27FC236}">
              <a16:creationId xmlns:a16="http://schemas.microsoft.com/office/drawing/2014/main" id="{00000000-0008-0000-0800-00005A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3" name="Text Box 6">
          <a:extLst>
            <a:ext uri="{FF2B5EF4-FFF2-40B4-BE49-F238E27FC236}">
              <a16:creationId xmlns:a16="http://schemas.microsoft.com/office/drawing/2014/main" id="{00000000-0008-0000-0800-00005B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4" name="Text Box 6">
          <a:extLst>
            <a:ext uri="{FF2B5EF4-FFF2-40B4-BE49-F238E27FC236}">
              <a16:creationId xmlns:a16="http://schemas.microsoft.com/office/drawing/2014/main" id="{00000000-0008-0000-0800-00005C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5" name="Text Box 6">
          <a:extLst>
            <a:ext uri="{FF2B5EF4-FFF2-40B4-BE49-F238E27FC236}">
              <a16:creationId xmlns:a16="http://schemas.microsoft.com/office/drawing/2014/main" id="{00000000-0008-0000-0800-00005D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6" name="Text Box 6">
          <a:extLst>
            <a:ext uri="{FF2B5EF4-FFF2-40B4-BE49-F238E27FC236}">
              <a16:creationId xmlns:a16="http://schemas.microsoft.com/office/drawing/2014/main" id="{00000000-0008-0000-0800-00005E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7" name="Text Box 6">
          <a:extLst>
            <a:ext uri="{FF2B5EF4-FFF2-40B4-BE49-F238E27FC236}">
              <a16:creationId xmlns:a16="http://schemas.microsoft.com/office/drawing/2014/main" id="{00000000-0008-0000-0800-00005F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36</xdr:row>
      <xdr:rowOff>314325</xdr:rowOff>
    </xdr:from>
    <xdr:to>
      <xdr:col>64</xdr:col>
      <xdr:colOff>28575</xdr:colOff>
      <xdr:row>37</xdr:row>
      <xdr:rowOff>19050</xdr:rowOff>
    </xdr:to>
    <xdr:sp macro="" textlink="">
      <xdr:nvSpPr>
        <xdr:cNvPr id="1888" name="Text Box 6">
          <a:extLst>
            <a:ext uri="{FF2B5EF4-FFF2-40B4-BE49-F238E27FC236}">
              <a16:creationId xmlns:a16="http://schemas.microsoft.com/office/drawing/2014/main" id="{00000000-0008-0000-0800-000060070000}"/>
            </a:ext>
          </a:extLst>
        </xdr:cNvPr>
        <xdr:cNvSpPr txBox="1">
          <a:spLocks noChangeArrowheads="1"/>
        </xdr:cNvSpPr>
      </xdr:nvSpPr>
      <xdr:spPr bwMode="auto">
        <a:xfrm flipV="1">
          <a:off x="11858625"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89" name="Text Box 6">
          <a:extLst>
            <a:ext uri="{FF2B5EF4-FFF2-40B4-BE49-F238E27FC236}">
              <a16:creationId xmlns:a16="http://schemas.microsoft.com/office/drawing/2014/main" id="{00000000-0008-0000-0800-000061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0" name="Text Box 6">
          <a:extLst>
            <a:ext uri="{FF2B5EF4-FFF2-40B4-BE49-F238E27FC236}">
              <a16:creationId xmlns:a16="http://schemas.microsoft.com/office/drawing/2014/main" id="{00000000-0008-0000-0800-000062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1" name="Text Box 6">
          <a:extLst>
            <a:ext uri="{FF2B5EF4-FFF2-40B4-BE49-F238E27FC236}">
              <a16:creationId xmlns:a16="http://schemas.microsoft.com/office/drawing/2014/main" id="{00000000-0008-0000-0800-000063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2" name="Text Box 6">
          <a:extLst>
            <a:ext uri="{FF2B5EF4-FFF2-40B4-BE49-F238E27FC236}">
              <a16:creationId xmlns:a16="http://schemas.microsoft.com/office/drawing/2014/main" id="{00000000-0008-0000-0800-000064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3" name="Text Box 6">
          <a:extLst>
            <a:ext uri="{FF2B5EF4-FFF2-40B4-BE49-F238E27FC236}">
              <a16:creationId xmlns:a16="http://schemas.microsoft.com/office/drawing/2014/main" id="{00000000-0008-0000-0800-000065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4" name="Text Box 6">
          <a:extLst>
            <a:ext uri="{FF2B5EF4-FFF2-40B4-BE49-F238E27FC236}">
              <a16:creationId xmlns:a16="http://schemas.microsoft.com/office/drawing/2014/main" id="{00000000-0008-0000-0800-000066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5" name="Text Box 6">
          <a:extLst>
            <a:ext uri="{FF2B5EF4-FFF2-40B4-BE49-F238E27FC236}">
              <a16:creationId xmlns:a16="http://schemas.microsoft.com/office/drawing/2014/main" id="{00000000-0008-0000-0800-000067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6" name="Text Box 6">
          <a:extLst>
            <a:ext uri="{FF2B5EF4-FFF2-40B4-BE49-F238E27FC236}">
              <a16:creationId xmlns:a16="http://schemas.microsoft.com/office/drawing/2014/main" id="{00000000-0008-0000-0800-000068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7" name="Text Box 6">
          <a:extLst>
            <a:ext uri="{FF2B5EF4-FFF2-40B4-BE49-F238E27FC236}">
              <a16:creationId xmlns:a16="http://schemas.microsoft.com/office/drawing/2014/main" id="{00000000-0008-0000-0800-000069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8" name="Text Box 6">
          <a:extLst>
            <a:ext uri="{FF2B5EF4-FFF2-40B4-BE49-F238E27FC236}">
              <a16:creationId xmlns:a16="http://schemas.microsoft.com/office/drawing/2014/main" id="{00000000-0008-0000-0800-00006A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899" name="Text Box 6">
          <a:extLst>
            <a:ext uri="{FF2B5EF4-FFF2-40B4-BE49-F238E27FC236}">
              <a16:creationId xmlns:a16="http://schemas.microsoft.com/office/drawing/2014/main" id="{00000000-0008-0000-0800-00006B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0" name="Text Box 6">
          <a:extLst>
            <a:ext uri="{FF2B5EF4-FFF2-40B4-BE49-F238E27FC236}">
              <a16:creationId xmlns:a16="http://schemas.microsoft.com/office/drawing/2014/main" id="{00000000-0008-0000-0800-00006C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1" name="Text Box 6">
          <a:extLst>
            <a:ext uri="{FF2B5EF4-FFF2-40B4-BE49-F238E27FC236}">
              <a16:creationId xmlns:a16="http://schemas.microsoft.com/office/drawing/2014/main" id="{00000000-0008-0000-0800-00006D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2" name="Text Box 6">
          <a:extLst>
            <a:ext uri="{FF2B5EF4-FFF2-40B4-BE49-F238E27FC236}">
              <a16:creationId xmlns:a16="http://schemas.microsoft.com/office/drawing/2014/main" id="{00000000-0008-0000-0800-00006E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3" name="Text Box 6">
          <a:extLst>
            <a:ext uri="{FF2B5EF4-FFF2-40B4-BE49-F238E27FC236}">
              <a16:creationId xmlns:a16="http://schemas.microsoft.com/office/drawing/2014/main" id="{00000000-0008-0000-0800-00006F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4" name="Text Box 6">
          <a:extLst>
            <a:ext uri="{FF2B5EF4-FFF2-40B4-BE49-F238E27FC236}">
              <a16:creationId xmlns:a16="http://schemas.microsoft.com/office/drawing/2014/main" id="{00000000-0008-0000-0800-000070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5" name="Text Box 6">
          <a:extLst>
            <a:ext uri="{FF2B5EF4-FFF2-40B4-BE49-F238E27FC236}">
              <a16:creationId xmlns:a16="http://schemas.microsoft.com/office/drawing/2014/main" id="{00000000-0008-0000-0800-000071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6" name="Text Box 6">
          <a:extLst>
            <a:ext uri="{FF2B5EF4-FFF2-40B4-BE49-F238E27FC236}">
              <a16:creationId xmlns:a16="http://schemas.microsoft.com/office/drawing/2014/main" id="{00000000-0008-0000-0800-000072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7" name="Text Box 6">
          <a:extLst>
            <a:ext uri="{FF2B5EF4-FFF2-40B4-BE49-F238E27FC236}">
              <a16:creationId xmlns:a16="http://schemas.microsoft.com/office/drawing/2014/main" id="{00000000-0008-0000-0800-000073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8" name="Text Box 6">
          <a:extLst>
            <a:ext uri="{FF2B5EF4-FFF2-40B4-BE49-F238E27FC236}">
              <a16:creationId xmlns:a16="http://schemas.microsoft.com/office/drawing/2014/main" id="{00000000-0008-0000-0800-000074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09" name="Text Box 6">
          <a:extLst>
            <a:ext uri="{FF2B5EF4-FFF2-40B4-BE49-F238E27FC236}">
              <a16:creationId xmlns:a16="http://schemas.microsoft.com/office/drawing/2014/main" id="{00000000-0008-0000-0800-000075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0" name="Text Box 6">
          <a:extLst>
            <a:ext uri="{FF2B5EF4-FFF2-40B4-BE49-F238E27FC236}">
              <a16:creationId xmlns:a16="http://schemas.microsoft.com/office/drawing/2014/main" id="{00000000-0008-0000-0800-000076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1" name="Text Box 6">
          <a:extLst>
            <a:ext uri="{FF2B5EF4-FFF2-40B4-BE49-F238E27FC236}">
              <a16:creationId xmlns:a16="http://schemas.microsoft.com/office/drawing/2014/main" id="{00000000-0008-0000-0800-000077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2" name="Text Box 6">
          <a:extLst>
            <a:ext uri="{FF2B5EF4-FFF2-40B4-BE49-F238E27FC236}">
              <a16:creationId xmlns:a16="http://schemas.microsoft.com/office/drawing/2014/main" id="{00000000-0008-0000-0800-000078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3" name="Text Box 6">
          <a:extLst>
            <a:ext uri="{FF2B5EF4-FFF2-40B4-BE49-F238E27FC236}">
              <a16:creationId xmlns:a16="http://schemas.microsoft.com/office/drawing/2014/main" id="{00000000-0008-0000-0800-000079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4" name="Text Box 6">
          <a:extLst>
            <a:ext uri="{FF2B5EF4-FFF2-40B4-BE49-F238E27FC236}">
              <a16:creationId xmlns:a16="http://schemas.microsoft.com/office/drawing/2014/main" id="{00000000-0008-0000-0800-00007A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5" name="Text Box 6">
          <a:extLst>
            <a:ext uri="{FF2B5EF4-FFF2-40B4-BE49-F238E27FC236}">
              <a16:creationId xmlns:a16="http://schemas.microsoft.com/office/drawing/2014/main" id="{00000000-0008-0000-0800-00007B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6" name="Text Box 6">
          <a:extLst>
            <a:ext uri="{FF2B5EF4-FFF2-40B4-BE49-F238E27FC236}">
              <a16:creationId xmlns:a16="http://schemas.microsoft.com/office/drawing/2014/main" id="{00000000-0008-0000-0800-00007C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7" name="Text Box 6">
          <a:extLst>
            <a:ext uri="{FF2B5EF4-FFF2-40B4-BE49-F238E27FC236}">
              <a16:creationId xmlns:a16="http://schemas.microsoft.com/office/drawing/2014/main" id="{00000000-0008-0000-0800-00007D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8" name="Text Box 6">
          <a:extLst>
            <a:ext uri="{FF2B5EF4-FFF2-40B4-BE49-F238E27FC236}">
              <a16:creationId xmlns:a16="http://schemas.microsoft.com/office/drawing/2014/main" id="{00000000-0008-0000-0800-00007E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19" name="Text Box 6">
          <a:extLst>
            <a:ext uri="{FF2B5EF4-FFF2-40B4-BE49-F238E27FC236}">
              <a16:creationId xmlns:a16="http://schemas.microsoft.com/office/drawing/2014/main" id="{00000000-0008-0000-0800-00007F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0" name="Text Box 6">
          <a:extLst>
            <a:ext uri="{FF2B5EF4-FFF2-40B4-BE49-F238E27FC236}">
              <a16:creationId xmlns:a16="http://schemas.microsoft.com/office/drawing/2014/main" id="{00000000-0008-0000-0800-000080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1" name="Text Box 6">
          <a:extLst>
            <a:ext uri="{FF2B5EF4-FFF2-40B4-BE49-F238E27FC236}">
              <a16:creationId xmlns:a16="http://schemas.microsoft.com/office/drawing/2014/main" id="{00000000-0008-0000-0800-000081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2" name="Text Box 6">
          <a:extLst>
            <a:ext uri="{FF2B5EF4-FFF2-40B4-BE49-F238E27FC236}">
              <a16:creationId xmlns:a16="http://schemas.microsoft.com/office/drawing/2014/main" id="{00000000-0008-0000-0800-000082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3" name="Text Box 6">
          <a:extLst>
            <a:ext uri="{FF2B5EF4-FFF2-40B4-BE49-F238E27FC236}">
              <a16:creationId xmlns:a16="http://schemas.microsoft.com/office/drawing/2014/main" id="{00000000-0008-0000-0800-000083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4" name="Text Box 6">
          <a:extLst>
            <a:ext uri="{FF2B5EF4-FFF2-40B4-BE49-F238E27FC236}">
              <a16:creationId xmlns:a16="http://schemas.microsoft.com/office/drawing/2014/main" id="{00000000-0008-0000-0800-000084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5" name="Text Box 6">
          <a:extLst>
            <a:ext uri="{FF2B5EF4-FFF2-40B4-BE49-F238E27FC236}">
              <a16:creationId xmlns:a16="http://schemas.microsoft.com/office/drawing/2014/main" id="{00000000-0008-0000-0800-000085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6" name="Text Box 6">
          <a:extLst>
            <a:ext uri="{FF2B5EF4-FFF2-40B4-BE49-F238E27FC236}">
              <a16:creationId xmlns:a16="http://schemas.microsoft.com/office/drawing/2014/main" id="{00000000-0008-0000-0800-000086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7" name="Text Box 6">
          <a:extLst>
            <a:ext uri="{FF2B5EF4-FFF2-40B4-BE49-F238E27FC236}">
              <a16:creationId xmlns:a16="http://schemas.microsoft.com/office/drawing/2014/main" id="{00000000-0008-0000-0800-000087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8" name="Text Box 6">
          <a:extLst>
            <a:ext uri="{FF2B5EF4-FFF2-40B4-BE49-F238E27FC236}">
              <a16:creationId xmlns:a16="http://schemas.microsoft.com/office/drawing/2014/main" id="{00000000-0008-0000-0800-000088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29" name="Text Box 6">
          <a:extLst>
            <a:ext uri="{FF2B5EF4-FFF2-40B4-BE49-F238E27FC236}">
              <a16:creationId xmlns:a16="http://schemas.microsoft.com/office/drawing/2014/main" id="{00000000-0008-0000-0800-000089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0" name="Text Box 6">
          <a:extLst>
            <a:ext uri="{FF2B5EF4-FFF2-40B4-BE49-F238E27FC236}">
              <a16:creationId xmlns:a16="http://schemas.microsoft.com/office/drawing/2014/main" id="{00000000-0008-0000-0800-00008A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1" name="Text Box 6">
          <a:extLst>
            <a:ext uri="{FF2B5EF4-FFF2-40B4-BE49-F238E27FC236}">
              <a16:creationId xmlns:a16="http://schemas.microsoft.com/office/drawing/2014/main" id="{00000000-0008-0000-0800-00008B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2" name="Text Box 6">
          <a:extLst>
            <a:ext uri="{FF2B5EF4-FFF2-40B4-BE49-F238E27FC236}">
              <a16:creationId xmlns:a16="http://schemas.microsoft.com/office/drawing/2014/main" id="{00000000-0008-0000-0800-00008C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3" name="Text Box 6">
          <a:extLst>
            <a:ext uri="{FF2B5EF4-FFF2-40B4-BE49-F238E27FC236}">
              <a16:creationId xmlns:a16="http://schemas.microsoft.com/office/drawing/2014/main" id="{00000000-0008-0000-0800-00008D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4" name="Text Box 6">
          <a:extLst>
            <a:ext uri="{FF2B5EF4-FFF2-40B4-BE49-F238E27FC236}">
              <a16:creationId xmlns:a16="http://schemas.microsoft.com/office/drawing/2014/main" id="{00000000-0008-0000-0800-00008E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5" name="Text Box 6">
          <a:extLst>
            <a:ext uri="{FF2B5EF4-FFF2-40B4-BE49-F238E27FC236}">
              <a16:creationId xmlns:a16="http://schemas.microsoft.com/office/drawing/2014/main" id="{00000000-0008-0000-0800-00008F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6" name="Text Box 6">
          <a:extLst>
            <a:ext uri="{FF2B5EF4-FFF2-40B4-BE49-F238E27FC236}">
              <a16:creationId xmlns:a16="http://schemas.microsoft.com/office/drawing/2014/main" id="{00000000-0008-0000-0800-000090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7" name="Text Box 6">
          <a:extLst>
            <a:ext uri="{FF2B5EF4-FFF2-40B4-BE49-F238E27FC236}">
              <a16:creationId xmlns:a16="http://schemas.microsoft.com/office/drawing/2014/main" id="{00000000-0008-0000-0800-000091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8" name="Text Box 6">
          <a:extLst>
            <a:ext uri="{FF2B5EF4-FFF2-40B4-BE49-F238E27FC236}">
              <a16:creationId xmlns:a16="http://schemas.microsoft.com/office/drawing/2014/main" id="{00000000-0008-0000-0800-000092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39" name="Text Box 6">
          <a:extLst>
            <a:ext uri="{FF2B5EF4-FFF2-40B4-BE49-F238E27FC236}">
              <a16:creationId xmlns:a16="http://schemas.microsoft.com/office/drawing/2014/main" id="{00000000-0008-0000-0800-000093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0" name="Text Box 6">
          <a:extLst>
            <a:ext uri="{FF2B5EF4-FFF2-40B4-BE49-F238E27FC236}">
              <a16:creationId xmlns:a16="http://schemas.microsoft.com/office/drawing/2014/main" id="{00000000-0008-0000-0800-000094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1" name="Text Box 6">
          <a:extLst>
            <a:ext uri="{FF2B5EF4-FFF2-40B4-BE49-F238E27FC236}">
              <a16:creationId xmlns:a16="http://schemas.microsoft.com/office/drawing/2014/main" id="{00000000-0008-0000-0800-000095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2" name="Text Box 6">
          <a:extLst>
            <a:ext uri="{FF2B5EF4-FFF2-40B4-BE49-F238E27FC236}">
              <a16:creationId xmlns:a16="http://schemas.microsoft.com/office/drawing/2014/main" id="{00000000-0008-0000-0800-000096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3" name="Text Box 6">
          <a:extLst>
            <a:ext uri="{FF2B5EF4-FFF2-40B4-BE49-F238E27FC236}">
              <a16:creationId xmlns:a16="http://schemas.microsoft.com/office/drawing/2014/main" id="{00000000-0008-0000-0800-000097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4" name="Text Box 6">
          <a:extLst>
            <a:ext uri="{FF2B5EF4-FFF2-40B4-BE49-F238E27FC236}">
              <a16:creationId xmlns:a16="http://schemas.microsoft.com/office/drawing/2014/main" id="{00000000-0008-0000-0800-000098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5" name="Text Box 6">
          <a:extLst>
            <a:ext uri="{FF2B5EF4-FFF2-40B4-BE49-F238E27FC236}">
              <a16:creationId xmlns:a16="http://schemas.microsoft.com/office/drawing/2014/main" id="{00000000-0008-0000-0800-000099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6" name="Text Box 6">
          <a:extLst>
            <a:ext uri="{FF2B5EF4-FFF2-40B4-BE49-F238E27FC236}">
              <a16:creationId xmlns:a16="http://schemas.microsoft.com/office/drawing/2014/main" id="{00000000-0008-0000-0800-00009A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7" name="Text Box 6">
          <a:extLst>
            <a:ext uri="{FF2B5EF4-FFF2-40B4-BE49-F238E27FC236}">
              <a16:creationId xmlns:a16="http://schemas.microsoft.com/office/drawing/2014/main" id="{00000000-0008-0000-0800-00009B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8" name="Text Box 6">
          <a:extLst>
            <a:ext uri="{FF2B5EF4-FFF2-40B4-BE49-F238E27FC236}">
              <a16:creationId xmlns:a16="http://schemas.microsoft.com/office/drawing/2014/main" id="{00000000-0008-0000-0800-00009C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49" name="Text Box 6">
          <a:extLst>
            <a:ext uri="{FF2B5EF4-FFF2-40B4-BE49-F238E27FC236}">
              <a16:creationId xmlns:a16="http://schemas.microsoft.com/office/drawing/2014/main" id="{00000000-0008-0000-0800-00009D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0" name="Text Box 6">
          <a:extLst>
            <a:ext uri="{FF2B5EF4-FFF2-40B4-BE49-F238E27FC236}">
              <a16:creationId xmlns:a16="http://schemas.microsoft.com/office/drawing/2014/main" id="{00000000-0008-0000-0800-00009E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1" name="Text Box 6">
          <a:extLst>
            <a:ext uri="{FF2B5EF4-FFF2-40B4-BE49-F238E27FC236}">
              <a16:creationId xmlns:a16="http://schemas.microsoft.com/office/drawing/2014/main" id="{00000000-0008-0000-0800-00009F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2" name="Text Box 6">
          <a:extLst>
            <a:ext uri="{FF2B5EF4-FFF2-40B4-BE49-F238E27FC236}">
              <a16:creationId xmlns:a16="http://schemas.microsoft.com/office/drawing/2014/main" id="{00000000-0008-0000-0800-0000A0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3" name="Text Box 6">
          <a:extLst>
            <a:ext uri="{FF2B5EF4-FFF2-40B4-BE49-F238E27FC236}">
              <a16:creationId xmlns:a16="http://schemas.microsoft.com/office/drawing/2014/main" id="{00000000-0008-0000-0800-0000A1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4" name="Text Box 6">
          <a:extLst>
            <a:ext uri="{FF2B5EF4-FFF2-40B4-BE49-F238E27FC236}">
              <a16:creationId xmlns:a16="http://schemas.microsoft.com/office/drawing/2014/main" id="{00000000-0008-0000-0800-0000A2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5" name="Text Box 6">
          <a:extLst>
            <a:ext uri="{FF2B5EF4-FFF2-40B4-BE49-F238E27FC236}">
              <a16:creationId xmlns:a16="http://schemas.microsoft.com/office/drawing/2014/main" id="{00000000-0008-0000-0800-0000A3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6" name="Text Box 6">
          <a:extLst>
            <a:ext uri="{FF2B5EF4-FFF2-40B4-BE49-F238E27FC236}">
              <a16:creationId xmlns:a16="http://schemas.microsoft.com/office/drawing/2014/main" id="{00000000-0008-0000-0800-0000A4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7" name="Text Box 6">
          <a:extLst>
            <a:ext uri="{FF2B5EF4-FFF2-40B4-BE49-F238E27FC236}">
              <a16:creationId xmlns:a16="http://schemas.microsoft.com/office/drawing/2014/main" id="{00000000-0008-0000-0800-0000A5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8" name="Text Box 6">
          <a:extLst>
            <a:ext uri="{FF2B5EF4-FFF2-40B4-BE49-F238E27FC236}">
              <a16:creationId xmlns:a16="http://schemas.microsoft.com/office/drawing/2014/main" id="{00000000-0008-0000-0800-0000A6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59" name="Text Box 6">
          <a:extLst>
            <a:ext uri="{FF2B5EF4-FFF2-40B4-BE49-F238E27FC236}">
              <a16:creationId xmlns:a16="http://schemas.microsoft.com/office/drawing/2014/main" id="{00000000-0008-0000-0800-0000A7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0" name="Text Box 6">
          <a:extLst>
            <a:ext uri="{FF2B5EF4-FFF2-40B4-BE49-F238E27FC236}">
              <a16:creationId xmlns:a16="http://schemas.microsoft.com/office/drawing/2014/main" id="{00000000-0008-0000-0800-0000A8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1" name="Text Box 6">
          <a:extLst>
            <a:ext uri="{FF2B5EF4-FFF2-40B4-BE49-F238E27FC236}">
              <a16:creationId xmlns:a16="http://schemas.microsoft.com/office/drawing/2014/main" id="{00000000-0008-0000-0800-0000A9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2" name="Text Box 6">
          <a:extLst>
            <a:ext uri="{FF2B5EF4-FFF2-40B4-BE49-F238E27FC236}">
              <a16:creationId xmlns:a16="http://schemas.microsoft.com/office/drawing/2014/main" id="{00000000-0008-0000-0800-0000AA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3" name="Text Box 6">
          <a:extLst>
            <a:ext uri="{FF2B5EF4-FFF2-40B4-BE49-F238E27FC236}">
              <a16:creationId xmlns:a16="http://schemas.microsoft.com/office/drawing/2014/main" id="{00000000-0008-0000-0800-0000AB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4" name="Text Box 6">
          <a:extLst>
            <a:ext uri="{FF2B5EF4-FFF2-40B4-BE49-F238E27FC236}">
              <a16:creationId xmlns:a16="http://schemas.microsoft.com/office/drawing/2014/main" id="{00000000-0008-0000-0800-0000AC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5" name="Text Box 6">
          <a:extLst>
            <a:ext uri="{FF2B5EF4-FFF2-40B4-BE49-F238E27FC236}">
              <a16:creationId xmlns:a16="http://schemas.microsoft.com/office/drawing/2014/main" id="{00000000-0008-0000-0800-0000AD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6" name="Text Box 6">
          <a:extLst>
            <a:ext uri="{FF2B5EF4-FFF2-40B4-BE49-F238E27FC236}">
              <a16:creationId xmlns:a16="http://schemas.microsoft.com/office/drawing/2014/main" id="{00000000-0008-0000-0800-0000AE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7" name="Text Box 6">
          <a:extLst>
            <a:ext uri="{FF2B5EF4-FFF2-40B4-BE49-F238E27FC236}">
              <a16:creationId xmlns:a16="http://schemas.microsoft.com/office/drawing/2014/main" id="{00000000-0008-0000-0800-0000AF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36</xdr:row>
      <xdr:rowOff>314325</xdr:rowOff>
    </xdr:from>
    <xdr:to>
      <xdr:col>63</xdr:col>
      <xdr:colOff>28575</xdr:colOff>
      <xdr:row>37</xdr:row>
      <xdr:rowOff>19050</xdr:rowOff>
    </xdr:to>
    <xdr:sp macro="" textlink="">
      <xdr:nvSpPr>
        <xdr:cNvPr id="1968" name="Text Box 6">
          <a:extLst>
            <a:ext uri="{FF2B5EF4-FFF2-40B4-BE49-F238E27FC236}">
              <a16:creationId xmlns:a16="http://schemas.microsoft.com/office/drawing/2014/main" id="{00000000-0008-0000-0800-0000B0070000}"/>
            </a:ext>
          </a:extLst>
        </xdr:cNvPr>
        <xdr:cNvSpPr txBox="1">
          <a:spLocks noChangeArrowheads="1"/>
        </xdr:cNvSpPr>
      </xdr:nvSpPr>
      <xdr:spPr bwMode="auto">
        <a:xfrm flipV="1">
          <a:off x="11468100" y="5400675"/>
          <a:ext cx="2381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69" name="Text Box 6">
          <a:extLst>
            <a:ext uri="{FF2B5EF4-FFF2-40B4-BE49-F238E27FC236}">
              <a16:creationId xmlns:a16="http://schemas.microsoft.com/office/drawing/2014/main" id="{00000000-0008-0000-0800-0000B1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0" name="Text Box 6">
          <a:extLst>
            <a:ext uri="{FF2B5EF4-FFF2-40B4-BE49-F238E27FC236}">
              <a16:creationId xmlns:a16="http://schemas.microsoft.com/office/drawing/2014/main" id="{00000000-0008-0000-0800-0000B2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1" name="Text Box 6">
          <a:extLst>
            <a:ext uri="{FF2B5EF4-FFF2-40B4-BE49-F238E27FC236}">
              <a16:creationId xmlns:a16="http://schemas.microsoft.com/office/drawing/2014/main" id="{00000000-0008-0000-0800-0000B3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2" name="Text Box 6">
          <a:extLst>
            <a:ext uri="{FF2B5EF4-FFF2-40B4-BE49-F238E27FC236}">
              <a16:creationId xmlns:a16="http://schemas.microsoft.com/office/drawing/2014/main" id="{00000000-0008-0000-0800-0000B4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3" name="Text Box 6">
          <a:extLst>
            <a:ext uri="{FF2B5EF4-FFF2-40B4-BE49-F238E27FC236}">
              <a16:creationId xmlns:a16="http://schemas.microsoft.com/office/drawing/2014/main" id="{00000000-0008-0000-0800-0000B5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4" name="Text Box 6">
          <a:extLst>
            <a:ext uri="{FF2B5EF4-FFF2-40B4-BE49-F238E27FC236}">
              <a16:creationId xmlns:a16="http://schemas.microsoft.com/office/drawing/2014/main" id="{00000000-0008-0000-0800-0000B6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5" name="Text Box 6">
          <a:extLst>
            <a:ext uri="{FF2B5EF4-FFF2-40B4-BE49-F238E27FC236}">
              <a16:creationId xmlns:a16="http://schemas.microsoft.com/office/drawing/2014/main" id="{00000000-0008-0000-0800-0000B7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6" name="Text Box 6">
          <a:extLst>
            <a:ext uri="{FF2B5EF4-FFF2-40B4-BE49-F238E27FC236}">
              <a16:creationId xmlns:a16="http://schemas.microsoft.com/office/drawing/2014/main" id="{00000000-0008-0000-0800-0000B8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7" name="Text Box 6">
          <a:extLst>
            <a:ext uri="{FF2B5EF4-FFF2-40B4-BE49-F238E27FC236}">
              <a16:creationId xmlns:a16="http://schemas.microsoft.com/office/drawing/2014/main" id="{00000000-0008-0000-0800-0000B9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8" name="Text Box 6">
          <a:extLst>
            <a:ext uri="{FF2B5EF4-FFF2-40B4-BE49-F238E27FC236}">
              <a16:creationId xmlns:a16="http://schemas.microsoft.com/office/drawing/2014/main" id="{00000000-0008-0000-0800-0000BA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79" name="Text Box 6">
          <a:extLst>
            <a:ext uri="{FF2B5EF4-FFF2-40B4-BE49-F238E27FC236}">
              <a16:creationId xmlns:a16="http://schemas.microsoft.com/office/drawing/2014/main" id="{00000000-0008-0000-0800-0000BB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0" name="Text Box 6">
          <a:extLst>
            <a:ext uri="{FF2B5EF4-FFF2-40B4-BE49-F238E27FC236}">
              <a16:creationId xmlns:a16="http://schemas.microsoft.com/office/drawing/2014/main" id="{00000000-0008-0000-0800-0000BC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1" name="Text Box 6">
          <a:extLst>
            <a:ext uri="{FF2B5EF4-FFF2-40B4-BE49-F238E27FC236}">
              <a16:creationId xmlns:a16="http://schemas.microsoft.com/office/drawing/2014/main" id="{00000000-0008-0000-0800-0000BD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2" name="Text Box 6">
          <a:extLst>
            <a:ext uri="{FF2B5EF4-FFF2-40B4-BE49-F238E27FC236}">
              <a16:creationId xmlns:a16="http://schemas.microsoft.com/office/drawing/2014/main" id="{00000000-0008-0000-0800-0000BE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3" name="Text Box 6">
          <a:extLst>
            <a:ext uri="{FF2B5EF4-FFF2-40B4-BE49-F238E27FC236}">
              <a16:creationId xmlns:a16="http://schemas.microsoft.com/office/drawing/2014/main" id="{00000000-0008-0000-0800-0000BF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4" name="Text Box 6">
          <a:extLst>
            <a:ext uri="{FF2B5EF4-FFF2-40B4-BE49-F238E27FC236}">
              <a16:creationId xmlns:a16="http://schemas.microsoft.com/office/drawing/2014/main" id="{00000000-0008-0000-0800-0000C0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5" name="Text Box 6">
          <a:extLst>
            <a:ext uri="{FF2B5EF4-FFF2-40B4-BE49-F238E27FC236}">
              <a16:creationId xmlns:a16="http://schemas.microsoft.com/office/drawing/2014/main" id="{00000000-0008-0000-0800-0000C1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6" name="Text Box 6">
          <a:extLst>
            <a:ext uri="{FF2B5EF4-FFF2-40B4-BE49-F238E27FC236}">
              <a16:creationId xmlns:a16="http://schemas.microsoft.com/office/drawing/2014/main" id="{00000000-0008-0000-0800-0000C2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7" name="Text Box 6">
          <a:extLst>
            <a:ext uri="{FF2B5EF4-FFF2-40B4-BE49-F238E27FC236}">
              <a16:creationId xmlns:a16="http://schemas.microsoft.com/office/drawing/2014/main" id="{00000000-0008-0000-0800-0000C3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8" name="Text Box 6">
          <a:extLst>
            <a:ext uri="{FF2B5EF4-FFF2-40B4-BE49-F238E27FC236}">
              <a16:creationId xmlns:a16="http://schemas.microsoft.com/office/drawing/2014/main" id="{00000000-0008-0000-0800-0000C4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89" name="Text Box 6">
          <a:extLst>
            <a:ext uri="{FF2B5EF4-FFF2-40B4-BE49-F238E27FC236}">
              <a16:creationId xmlns:a16="http://schemas.microsoft.com/office/drawing/2014/main" id="{00000000-0008-0000-0800-0000C5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0" name="Text Box 6">
          <a:extLst>
            <a:ext uri="{FF2B5EF4-FFF2-40B4-BE49-F238E27FC236}">
              <a16:creationId xmlns:a16="http://schemas.microsoft.com/office/drawing/2014/main" id="{00000000-0008-0000-0800-0000C6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1" name="Text Box 6">
          <a:extLst>
            <a:ext uri="{FF2B5EF4-FFF2-40B4-BE49-F238E27FC236}">
              <a16:creationId xmlns:a16="http://schemas.microsoft.com/office/drawing/2014/main" id="{00000000-0008-0000-0800-0000C7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2" name="Text Box 6">
          <a:extLst>
            <a:ext uri="{FF2B5EF4-FFF2-40B4-BE49-F238E27FC236}">
              <a16:creationId xmlns:a16="http://schemas.microsoft.com/office/drawing/2014/main" id="{00000000-0008-0000-0800-0000C8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3" name="Text Box 6">
          <a:extLst>
            <a:ext uri="{FF2B5EF4-FFF2-40B4-BE49-F238E27FC236}">
              <a16:creationId xmlns:a16="http://schemas.microsoft.com/office/drawing/2014/main" id="{00000000-0008-0000-0800-0000C9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4" name="Text Box 6">
          <a:extLst>
            <a:ext uri="{FF2B5EF4-FFF2-40B4-BE49-F238E27FC236}">
              <a16:creationId xmlns:a16="http://schemas.microsoft.com/office/drawing/2014/main" id="{00000000-0008-0000-0800-0000CA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5" name="Text Box 6">
          <a:extLst>
            <a:ext uri="{FF2B5EF4-FFF2-40B4-BE49-F238E27FC236}">
              <a16:creationId xmlns:a16="http://schemas.microsoft.com/office/drawing/2014/main" id="{00000000-0008-0000-0800-0000CB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6" name="Text Box 6">
          <a:extLst>
            <a:ext uri="{FF2B5EF4-FFF2-40B4-BE49-F238E27FC236}">
              <a16:creationId xmlns:a16="http://schemas.microsoft.com/office/drawing/2014/main" id="{00000000-0008-0000-0800-0000CC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7" name="Text Box 6">
          <a:extLst>
            <a:ext uri="{FF2B5EF4-FFF2-40B4-BE49-F238E27FC236}">
              <a16:creationId xmlns:a16="http://schemas.microsoft.com/office/drawing/2014/main" id="{00000000-0008-0000-0800-0000CD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8" name="Text Box 6">
          <a:extLst>
            <a:ext uri="{FF2B5EF4-FFF2-40B4-BE49-F238E27FC236}">
              <a16:creationId xmlns:a16="http://schemas.microsoft.com/office/drawing/2014/main" id="{00000000-0008-0000-0800-0000CE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1999" name="Text Box 6">
          <a:extLst>
            <a:ext uri="{FF2B5EF4-FFF2-40B4-BE49-F238E27FC236}">
              <a16:creationId xmlns:a16="http://schemas.microsoft.com/office/drawing/2014/main" id="{00000000-0008-0000-0800-0000CF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0" name="Text Box 6">
          <a:extLst>
            <a:ext uri="{FF2B5EF4-FFF2-40B4-BE49-F238E27FC236}">
              <a16:creationId xmlns:a16="http://schemas.microsoft.com/office/drawing/2014/main" id="{00000000-0008-0000-0800-0000D0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1" name="Text Box 6">
          <a:extLst>
            <a:ext uri="{FF2B5EF4-FFF2-40B4-BE49-F238E27FC236}">
              <a16:creationId xmlns:a16="http://schemas.microsoft.com/office/drawing/2014/main" id="{00000000-0008-0000-0800-0000D1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2" name="Text Box 6">
          <a:extLst>
            <a:ext uri="{FF2B5EF4-FFF2-40B4-BE49-F238E27FC236}">
              <a16:creationId xmlns:a16="http://schemas.microsoft.com/office/drawing/2014/main" id="{00000000-0008-0000-0800-0000D2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3" name="Text Box 6">
          <a:extLst>
            <a:ext uri="{FF2B5EF4-FFF2-40B4-BE49-F238E27FC236}">
              <a16:creationId xmlns:a16="http://schemas.microsoft.com/office/drawing/2014/main" id="{00000000-0008-0000-0800-0000D3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4" name="Text Box 6">
          <a:extLst>
            <a:ext uri="{FF2B5EF4-FFF2-40B4-BE49-F238E27FC236}">
              <a16:creationId xmlns:a16="http://schemas.microsoft.com/office/drawing/2014/main" id="{00000000-0008-0000-0800-0000D4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5" name="Text Box 6">
          <a:extLst>
            <a:ext uri="{FF2B5EF4-FFF2-40B4-BE49-F238E27FC236}">
              <a16:creationId xmlns:a16="http://schemas.microsoft.com/office/drawing/2014/main" id="{00000000-0008-0000-0800-0000D5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6" name="Text Box 6">
          <a:extLst>
            <a:ext uri="{FF2B5EF4-FFF2-40B4-BE49-F238E27FC236}">
              <a16:creationId xmlns:a16="http://schemas.microsoft.com/office/drawing/2014/main" id="{00000000-0008-0000-0800-0000D6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7" name="Text Box 6">
          <a:extLst>
            <a:ext uri="{FF2B5EF4-FFF2-40B4-BE49-F238E27FC236}">
              <a16:creationId xmlns:a16="http://schemas.microsoft.com/office/drawing/2014/main" id="{00000000-0008-0000-0800-0000D7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8" name="Text Box 6">
          <a:extLst>
            <a:ext uri="{FF2B5EF4-FFF2-40B4-BE49-F238E27FC236}">
              <a16:creationId xmlns:a16="http://schemas.microsoft.com/office/drawing/2014/main" id="{00000000-0008-0000-0800-0000D8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09" name="Text Box 6">
          <a:extLst>
            <a:ext uri="{FF2B5EF4-FFF2-40B4-BE49-F238E27FC236}">
              <a16:creationId xmlns:a16="http://schemas.microsoft.com/office/drawing/2014/main" id="{00000000-0008-0000-0800-0000D9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0" name="Text Box 6">
          <a:extLst>
            <a:ext uri="{FF2B5EF4-FFF2-40B4-BE49-F238E27FC236}">
              <a16:creationId xmlns:a16="http://schemas.microsoft.com/office/drawing/2014/main" id="{00000000-0008-0000-0800-0000DA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1" name="Text Box 6">
          <a:extLst>
            <a:ext uri="{FF2B5EF4-FFF2-40B4-BE49-F238E27FC236}">
              <a16:creationId xmlns:a16="http://schemas.microsoft.com/office/drawing/2014/main" id="{00000000-0008-0000-0800-0000DB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2" name="Text Box 6">
          <a:extLst>
            <a:ext uri="{FF2B5EF4-FFF2-40B4-BE49-F238E27FC236}">
              <a16:creationId xmlns:a16="http://schemas.microsoft.com/office/drawing/2014/main" id="{00000000-0008-0000-0800-0000DC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3" name="Text Box 6">
          <a:extLst>
            <a:ext uri="{FF2B5EF4-FFF2-40B4-BE49-F238E27FC236}">
              <a16:creationId xmlns:a16="http://schemas.microsoft.com/office/drawing/2014/main" id="{00000000-0008-0000-0800-0000DD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4" name="Text Box 6">
          <a:extLst>
            <a:ext uri="{FF2B5EF4-FFF2-40B4-BE49-F238E27FC236}">
              <a16:creationId xmlns:a16="http://schemas.microsoft.com/office/drawing/2014/main" id="{00000000-0008-0000-0800-0000DE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5" name="Text Box 6">
          <a:extLst>
            <a:ext uri="{FF2B5EF4-FFF2-40B4-BE49-F238E27FC236}">
              <a16:creationId xmlns:a16="http://schemas.microsoft.com/office/drawing/2014/main" id="{00000000-0008-0000-0800-0000DF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6" name="Text Box 6">
          <a:extLst>
            <a:ext uri="{FF2B5EF4-FFF2-40B4-BE49-F238E27FC236}">
              <a16:creationId xmlns:a16="http://schemas.microsoft.com/office/drawing/2014/main" id="{00000000-0008-0000-0800-0000E0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7" name="Text Box 6">
          <a:extLst>
            <a:ext uri="{FF2B5EF4-FFF2-40B4-BE49-F238E27FC236}">
              <a16:creationId xmlns:a16="http://schemas.microsoft.com/office/drawing/2014/main" id="{00000000-0008-0000-0800-0000E1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8" name="Text Box 6">
          <a:extLst>
            <a:ext uri="{FF2B5EF4-FFF2-40B4-BE49-F238E27FC236}">
              <a16:creationId xmlns:a16="http://schemas.microsoft.com/office/drawing/2014/main" id="{00000000-0008-0000-0800-0000E2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19" name="Text Box 6">
          <a:extLst>
            <a:ext uri="{FF2B5EF4-FFF2-40B4-BE49-F238E27FC236}">
              <a16:creationId xmlns:a16="http://schemas.microsoft.com/office/drawing/2014/main" id="{00000000-0008-0000-0800-0000E3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0" name="Text Box 6">
          <a:extLst>
            <a:ext uri="{FF2B5EF4-FFF2-40B4-BE49-F238E27FC236}">
              <a16:creationId xmlns:a16="http://schemas.microsoft.com/office/drawing/2014/main" id="{00000000-0008-0000-0800-0000E4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1" name="Text Box 6">
          <a:extLst>
            <a:ext uri="{FF2B5EF4-FFF2-40B4-BE49-F238E27FC236}">
              <a16:creationId xmlns:a16="http://schemas.microsoft.com/office/drawing/2014/main" id="{00000000-0008-0000-0800-0000E5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2" name="Text Box 6">
          <a:extLst>
            <a:ext uri="{FF2B5EF4-FFF2-40B4-BE49-F238E27FC236}">
              <a16:creationId xmlns:a16="http://schemas.microsoft.com/office/drawing/2014/main" id="{00000000-0008-0000-0800-0000E6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3" name="Text Box 6">
          <a:extLst>
            <a:ext uri="{FF2B5EF4-FFF2-40B4-BE49-F238E27FC236}">
              <a16:creationId xmlns:a16="http://schemas.microsoft.com/office/drawing/2014/main" id="{00000000-0008-0000-0800-0000E7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4" name="Text Box 6">
          <a:extLst>
            <a:ext uri="{FF2B5EF4-FFF2-40B4-BE49-F238E27FC236}">
              <a16:creationId xmlns:a16="http://schemas.microsoft.com/office/drawing/2014/main" id="{00000000-0008-0000-0800-0000E8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5" name="Text Box 6">
          <a:extLst>
            <a:ext uri="{FF2B5EF4-FFF2-40B4-BE49-F238E27FC236}">
              <a16:creationId xmlns:a16="http://schemas.microsoft.com/office/drawing/2014/main" id="{00000000-0008-0000-0800-0000E9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6" name="Text Box 6">
          <a:extLst>
            <a:ext uri="{FF2B5EF4-FFF2-40B4-BE49-F238E27FC236}">
              <a16:creationId xmlns:a16="http://schemas.microsoft.com/office/drawing/2014/main" id="{00000000-0008-0000-0800-0000EA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7" name="Text Box 6">
          <a:extLst>
            <a:ext uri="{FF2B5EF4-FFF2-40B4-BE49-F238E27FC236}">
              <a16:creationId xmlns:a16="http://schemas.microsoft.com/office/drawing/2014/main" id="{00000000-0008-0000-0800-0000EB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8" name="Text Box 6">
          <a:extLst>
            <a:ext uri="{FF2B5EF4-FFF2-40B4-BE49-F238E27FC236}">
              <a16:creationId xmlns:a16="http://schemas.microsoft.com/office/drawing/2014/main" id="{00000000-0008-0000-0800-0000EC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29" name="Text Box 6">
          <a:extLst>
            <a:ext uri="{FF2B5EF4-FFF2-40B4-BE49-F238E27FC236}">
              <a16:creationId xmlns:a16="http://schemas.microsoft.com/office/drawing/2014/main" id="{00000000-0008-0000-0800-0000ED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30" name="Text Box 6">
          <a:extLst>
            <a:ext uri="{FF2B5EF4-FFF2-40B4-BE49-F238E27FC236}">
              <a16:creationId xmlns:a16="http://schemas.microsoft.com/office/drawing/2014/main" id="{00000000-0008-0000-0800-0000EE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31" name="Text Box 6">
          <a:extLst>
            <a:ext uri="{FF2B5EF4-FFF2-40B4-BE49-F238E27FC236}">
              <a16:creationId xmlns:a16="http://schemas.microsoft.com/office/drawing/2014/main" id="{00000000-0008-0000-0800-0000EF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32" name="Text Box 6">
          <a:extLst>
            <a:ext uri="{FF2B5EF4-FFF2-40B4-BE49-F238E27FC236}">
              <a16:creationId xmlns:a16="http://schemas.microsoft.com/office/drawing/2014/main" id="{00000000-0008-0000-0800-0000F0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63</xdr:col>
      <xdr:colOff>180975</xdr:colOff>
      <xdr:row>41</xdr:row>
      <xdr:rowOff>314325</xdr:rowOff>
    </xdr:from>
    <xdr:to>
      <xdr:col>64</xdr:col>
      <xdr:colOff>28575</xdr:colOff>
      <xdr:row>42</xdr:row>
      <xdr:rowOff>19050</xdr:rowOff>
    </xdr:to>
    <xdr:sp macro="" textlink="">
      <xdr:nvSpPr>
        <xdr:cNvPr id="2033" name="Text Box 6">
          <a:extLst>
            <a:ext uri="{FF2B5EF4-FFF2-40B4-BE49-F238E27FC236}">
              <a16:creationId xmlns:a16="http://schemas.microsoft.com/office/drawing/2014/main" id="{00000000-0008-0000-0800-0000F1070000}"/>
            </a:ext>
          </a:extLst>
        </xdr:cNvPr>
        <xdr:cNvSpPr txBox="1">
          <a:spLocks noChangeArrowheads="1"/>
        </xdr:cNvSpPr>
      </xdr:nvSpPr>
      <xdr:spPr bwMode="auto">
        <a:xfrm flipV="1">
          <a:off x="11858625"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34" name="Text Box 6">
          <a:extLst>
            <a:ext uri="{FF2B5EF4-FFF2-40B4-BE49-F238E27FC236}">
              <a16:creationId xmlns:a16="http://schemas.microsoft.com/office/drawing/2014/main" id="{00000000-0008-0000-0800-0000F2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35" name="Text Box 6">
          <a:extLst>
            <a:ext uri="{FF2B5EF4-FFF2-40B4-BE49-F238E27FC236}">
              <a16:creationId xmlns:a16="http://schemas.microsoft.com/office/drawing/2014/main" id="{00000000-0008-0000-0800-0000F3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36" name="Text Box 6">
          <a:extLst>
            <a:ext uri="{FF2B5EF4-FFF2-40B4-BE49-F238E27FC236}">
              <a16:creationId xmlns:a16="http://schemas.microsoft.com/office/drawing/2014/main" id="{00000000-0008-0000-0800-0000F4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37" name="Text Box 6">
          <a:extLst>
            <a:ext uri="{FF2B5EF4-FFF2-40B4-BE49-F238E27FC236}">
              <a16:creationId xmlns:a16="http://schemas.microsoft.com/office/drawing/2014/main" id="{00000000-0008-0000-0800-0000F5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38" name="Text Box 6">
          <a:extLst>
            <a:ext uri="{FF2B5EF4-FFF2-40B4-BE49-F238E27FC236}">
              <a16:creationId xmlns:a16="http://schemas.microsoft.com/office/drawing/2014/main" id="{00000000-0008-0000-0800-0000F6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39" name="Text Box 6">
          <a:extLst>
            <a:ext uri="{FF2B5EF4-FFF2-40B4-BE49-F238E27FC236}">
              <a16:creationId xmlns:a16="http://schemas.microsoft.com/office/drawing/2014/main" id="{00000000-0008-0000-0800-0000F7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0" name="Text Box 6">
          <a:extLst>
            <a:ext uri="{FF2B5EF4-FFF2-40B4-BE49-F238E27FC236}">
              <a16:creationId xmlns:a16="http://schemas.microsoft.com/office/drawing/2014/main" id="{00000000-0008-0000-0800-0000F8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1" name="Text Box 6">
          <a:extLst>
            <a:ext uri="{FF2B5EF4-FFF2-40B4-BE49-F238E27FC236}">
              <a16:creationId xmlns:a16="http://schemas.microsoft.com/office/drawing/2014/main" id="{00000000-0008-0000-0800-0000F9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2" name="Text Box 6">
          <a:extLst>
            <a:ext uri="{FF2B5EF4-FFF2-40B4-BE49-F238E27FC236}">
              <a16:creationId xmlns:a16="http://schemas.microsoft.com/office/drawing/2014/main" id="{00000000-0008-0000-0800-0000FA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3" name="Text Box 6">
          <a:extLst>
            <a:ext uri="{FF2B5EF4-FFF2-40B4-BE49-F238E27FC236}">
              <a16:creationId xmlns:a16="http://schemas.microsoft.com/office/drawing/2014/main" id="{00000000-0008-0000-0800-0000FB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4" name="Text Box 6">
          <a:extLst>
            <a:ext uri="{FF2B5EF4-FFF2-40B4-BE49-F238E27FC236}">
              <a16:creationId xmlns:a16="http://schemas.microsoft.com/office/drawing/2014/main" id="{00000000-0008-0000-0800-0000FC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5" name="Text Box 6">
          <a:extLst>
            <a:ext uri="{FF2B5EF4-FFF2-40B4-BE49-F238E27FC236}">
              <a16:creationId xmlns:a16="http://schemas.microsoft.com/office/drawing/2014/main" id="{00000000-0008-0000-0800-0000FD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6" name="Text Box 6">
          <a:extLst>
            <a:ext uri="{FF2B5EF4-FFF2-40B4-BE49-F238E27FC236}">
              <a16:creationId xmlns:a16="http://schemas.microsoft.com/office/drawing/2014/main" id="{00000000-0008-0000-0800-0000FE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7" name="Text Box 6">
          <a:extLst>
            <a:ext uri="{FF2B5EF4-FFF2-40B4-BE49-F238E27FC236}">
              <a16:creationId xmlns:a16="http://schemas.microsoft.com/office/drawing/2014/main" id="{00000000-0008-0000-0800-0000FF07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8" name="Text Box 6">
          <a:extLst>
            <a:ext uri="{FF2B5EF4-FFF2-40B4-BE49-F238E27FC236}">
              <a16:creationId xmlns:a16="http://schemas.microsoft.com/office/drawing/2014/main" id="{00000000-0008-0000-0800-000000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49" name="Text Box 6">
          <a:extLst>
            <a:ext uri="{FF2B5EF4-FFF2-40B4-BE49-F238E27FC236}">
              <a16:creationId xmlns:a16="http://schemas.microsoft.com/office/drawing/2014/main" id="{00000000-0008-0000-0800-000001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0" name="Text Box 6">
          <a:extLst>
            <a:ext uri="{FF2B5EF4-FFF2-40B4-BE49-F238E27FC236}">
              <a16:creationId xmlns:a16="http://schemas.microsoft.com/office/drawing/2014/main" id="{00000000-0008-0000-0800-000002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1" name="Text Box 6">
          <a:extLst>
            <a:ext uri="{FF2B5EF4-FFF2-40B4-BE49-F238E27FC236}">
              <a16:creationId xmlns:a16="http://schemas.microsoft.com/office/drawing/2014/main" id="{00000000-0008-0000-0800-000003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2" name="Text Box 6">
          <a:extLst>
            <a:ext uri="{FF2B5EF4-FFF2-40B4-BE49-F238E27FC236}">
              <a16:creationId xmlns:a16="http://schemas.microsoft.com/office/drawing/2014/main" id="{00000000-0008-0000-0800-000004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3" name="Text Box 6">
          <a:extLst>
            <a:ext uri="{FF2B5EF4-FFF2-40B4-BE49-F238E27FC236}">
              <a16:creationId xmlns:a16="http://schemas.microsoft.com/office/drawing/2014/main" id="{00000000-0008-0000-0800-000005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4" name="Text Box 6">
          <a:extLst>
            <a:ext uri="{FF2B5EF4-FFF2-40B4-BE49-F238E27FC236}">
              <a16:creationId xmlns:a16="http://schemas.microsoft.com/office/drawing/2014/main" id="{00000000-0008-0000-0800-000006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5" name="Text Box 6">
          <a:extLst>
            <a:ext uri="{FF2B5EF4-FFF2-40B4-BE49-F238E27FC236}">
              <a16:creationId xmlns:a16="http://schemas.microsoft.com/office/drawing/2014/main" id="{00000000-0008-0000-0800-000007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6" name="Text Box 6">
          <a:extLst>
            <a:ext uri="{FF2B5EF4-FFF2-40B4-BE49-F238E27FC236}">
              <a16:creationId xmlns:a16="http://schemas.microsoft.com/office/drawing/2014/main" id="{00000000-0008-0000-0800-000008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7" name="Text Box 6">
          <a:extLst>
            <a:ext uri="{FF2B5EF4-FFF2-40B4-BE49-F238E27FC236}">
              <a16:creationId xmlns:a16="http://schemas.microsoft.com/office/drawing/2014/main" id="{00000000-0008-0000-0800-000009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8" name="Text Box 6">
          <a:extLst>
            <a:ext uri="{FF2B5EF4-FFF2-40B4-BE49-F238E27FC236}">
              <a16:creationId xmlns:a16="http://schemas.microsoft.com/office/drawing/2014/main" id="{00000000-0008-0000-0800-00000A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59" name="Text Box 6">
          <a:extLst>
            <a:ext uri="{FF2B5EF4-FFF2-40B4-BE49-F238E27FC236}">
              <a16:creationId xmlns:a16="http://schemas.microsoft.com/office/drawing/2014/main" id="{00000000-0008-0000-0800-00000B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0" name="Text Box 6">
          <a:extLst>
            <a:ext uri="{FF2B5EF4-FFF2-40B4-BE49-F238E27FC236}">
              <a16:creationId xmlns:a16="http://schemas.microsoft.com/office/drawing/2014/main" id="{00000000-0008-0000-0800-00000C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1" name="Text Box 6">
          <a:extLst>
            <a:ext uri="{FF2B5EF4-FFF2-40B4-BE49-F238E27FC236}">
              <a16:creationId xmlns:a16="http://schemas.microsoft.com/office/drawing/2014/main" id="{00000000-0008-0000-0800-00000D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2" name="Text Box 6">
          <a:extLst>
            <a:ext uri="{FF2B5EF4-FFF2-40B4-BE49-F238E27FC236}">
              <a16:creationId xmlns:a16="http://schemas.microsoft.com/office/drawing/2014/main" id="{00000000-0008-0000-0800-00000E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3" name="Text Box 6">
          <a:extLst>
            <a:ext uri="{FF2B5EF4-FFF2-40B4-BE49-F238E27FC236}">
              <a16:creationId xmlns:a16="http://schemas.microsoft.com/office/drawing/2014/main" id="{00000000-0008-0000-0800-00000F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4" name="Text Box 6">
          <a:extLst>
            <a:ext uri="{FF2B5EF4-FFF2-40B4-BE49-F238E27FC236}">
              <a16:creationId xmlns:a16="http://schemas.microsoft.com/office/drawing/2014/main" id="{00000000-0008-0000-0800-000010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5" name="Text Box 6">
          <a:extLst>
            <a:ext uri="{FF2B5EF4-FFF2-40B4-BE49-F238E27FC236}">
              <a16:creationId xmlns:a16="http://schemas.microsoft.com/office/drawing/2014/main" id="{00000000-0008-0000-0800-000011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6" name="Text Box 6">
          <a:extLst>
            <a:ext uri="{FF2B5EF4-FFF2-40B4-BE49-F238E27FC236}">
              <a16:creationId xmlns:a16="http://schemas.microsoft.com/office/drawing/2014/main" id="{00000000-0008-0000-0800-000012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7" name="Text Box 6">
          <a:extLst>
            <a:ext uri="{FF2B5EF4-FFF2-40B4-BE49-F238E27FC236}">
              <a16:creationId xmlns:a16="http://schemas.microsoft.com/office/drawing/2014/main" id="{00000000-0008-0000-0800-000013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8" name="Text Box 6">
          <a:extLst>
            <a:ext uri="{FF2B5EF4-FFF2-40B4-BE49-F238E27FC236}">
              <a16:creationId xmlns:a16="http://schemas.microsoft.com/office/drawing/2014/main" id="{00000000-0008-0000-0800-000014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69" name="Text Box 6">
          <a:extLst>
            <a:ext uri="{FF2B5EF4-FFF2-40B4-BE49-F238E27FC236}">
              <a16:creationId xmlns:a16="http://schemas.microsoft.com/office/drawing/2014/main" id="{00000000-0008-0000-0800-000015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0" name="Text Box 6">
          <a:extLst>
            <a:ext uri="{FF2B5EF4-FFF2-40B4-BE49-F238E27FC236}">
              <a16:creationId xmlns:a16="http://schemas.microsoft.com/office/drawing/2014/main" id="{00000000-0008-0000-0800-000016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1" name="Text Box 6">
          <a:extLst>
            <a:ext uri="{FF2B5EF4-FFF2-40B4-BE49-F238E27FC236}">
              <a16:creationId xmlns:a16="http://schemas.microsoft.com/office/drawing/2014/main" id="{00000000-0008-0000-0800-000017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2" name="Text Box 6">
          <a:extLst>
            <a:ext uri="{FF2B5EF4-FFF2-40B4-BE49-F238E27FC236}">
              <a16:creationId xmlns:a16="http://schemas.microsoft.com/office/drawing/2014/main" id="{00000000-0008-0000-0800-000018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3" name="Text Box 6">
          <a:extLst>
            <a:ext uri="{FF2B5EF4-FFF2-40B4-BE49-F238E27FC236}">
              <a16:creationId xmlns:a16="http://schemas.microsoft.com/office/drawing/2014/main" id="{00000000-0008-0000-0800-000019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4" name="Text Box 6">
          <a:extLst>
            <a:ext uri="{FF2B5EF4-FFF2-40B4-BE49-F238E27FC236}">
              <a16:creationId xmlns:a16="http://schemas.microsoft.com/office/drawing/2014/main" id="{00000000-0008-0000-0800-00001A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5" name="Text Box 6">
          <a:extLst>
            <a:ext uri="{FF2B5EF4-FFF2-40B4-BE49-F238E27FC236}">
              <a16:creationId xmlns:a16="http://schemas.microsoft.com/office/drawing/2014/main" id="{00000000-0008-0000-0800-00001B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6" name="Text Box 6">
          <a:extLst>
            <a:ext uri="{FF2B5EF4-FFF2-40B4-BE49-F238E27FC236}">
              <a16:creationId xmlns:a16="http://schemas.microsoft.com/office/drawing/2014/main" id="{00000000-0008-0000-0800-00001C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7" name="Text Box 6">
          <a:extLst>
            <a:ext uri="{FF2B5EF4-FFF2-40B4-BE49-F238E27FC236}">
              <a16:creationId xmlns:a16="http://schemas.microsoft.com/office/drawing/2014/main" id="{00000000-0008-0000-0800-00001D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8" name="Text Box 6">
          <a:extLst>
            <a:ext uri="{FF2B5EF4-FFF2-40B4-BE49-F238E27FC236}">
              <a16:creationId xmlns:a16="http://schemas.microsoft.com/office/drawing/2014/main" id="{00000000-0008-0000-0800-00001E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79" name="Text Box 6">
          <a:extLst>
            <a:ext uri="{FF2B5EF4-FFF2-40B4-BE49-F238E27FC236}">
              <a16:creationId xmlns:a16="http://schemas.microsoft.com/office/drawing/2014/main" id="{00000000-0008-0000-0800-00001F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0" name="Text Box 6">
          <a:extLst>
            <a:ext uri="{FF2B5EF4-FFF2-40B4-BE49-F238E27FC236}">
              <a16:creationId xmlns:a16="http://schemas.microsoft.com/office/drawing/2014/main" id="{00000000-0008-0000-0800-000020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1" name="Text Box 6">
          <a:extLst>
            <a:ext uri="{FF2B5EF4-FFF2-40B4-BE49-F238E27FC236}">
              <a16:creationId xmlns:a16="http://schemas.microsoft.com/office/drawing/2014/main" id="{00000000-0008-0000-0800-000021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2" name="Text Box 6">
          <a:extLst>
            <a:ext uri="{FF2B5EF4-FFF2-40B4-BE49-F238E27FC236}">
              <a16:creationId xmlns:a16="http://schemas.microsoft.com/office/drawing/2014/main" id="{00000000-0008-0000-0800-000022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3" name="Text Box 6">
          <a:extLst>
            <a:ext uri="{FF2B5EF4-FFF2-40B4-BE49-F238E27FC236}">
              <a16:creationId xmlns:a16="http://schemas.microsoft.com/office/drawing/2014/main" id="{00000000-0008-0000-0800-000023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4" name="Text Box 6">
          <a:extLst>
            <a:ext uri="{FF2B5EF4-FFF2-40B4-BE49-F238E27FC236}">
              <a16:creationId xmlns:a16="http://schemas.microsoft.com/office/drawing/2014/main" id="{00000000-0008-0000-0800-000024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5" name="Text Box 6">
          <a:extLst>
            <a:ext uri="{FF2B5EF4-FFF2-40B4-BE49-F238E27FC236}">
              <a16:creationId xmlns:a16="http://schemas.microsoft.com/office/drawing/2014/main" id="{00000000-0008-0000-0800-000025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6" name="Text Box 6">
          <a:extLst>
            <a:ext uri="{FF2B5EF4-FFF2-40B4-BE49-F238E27FC236}">
              <a16:creationId xmlns:a16="http://schemas.microsoft.com/office/drawing/2014/main" id="{00000000-0008-0000-0800-000026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7" name="Text Box 6">
          <a:extLst>
            <a:ext uri="{FF2B5EF4-FFF2-40B4-BE49-F238E27FC236}">
              <a16:creationId xmlns:a16="http://schemas.microsoft.com/office/drawing/2014/main" id="{00000000-0008-0000-0800-000027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8" name="Text Box 6">
          <a:extLst>
            <a:ext uri="{FF2B5EF4-FFF2-40B4-BE49-F238E27FC236}">
              <a16:creationId xmlns:a16="http://schemas.microsoft.com/office/drawing/2014/main" id="{00000000-0008-0000-0800-000028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89" name="Text Box 6">
          <a:extLst>
            <a:ext uri="{FF2B5EF4-FFF2-40B4-BE49-F238E27FC236}">
              <a16:creationId xmlns:a16="http://schemas.microsoft.com/office/drawing/2014/main" id="{00000000-0008-0000-0800-000029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0" name="Text Box 6">
          <a:extLst>
            <a:ext uri="{FF2B5EF4-FFF2-40B4-BE49-F238E27FC236}">
              <a16:creationId xmlns:a16="http://schemas.microsoft.com/office/drawing/2014/main" id="{00000000-0008-0000-0800-00002A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1" name="Text Box 6">
          <a:extLst>
            <a:ext uri="{FF2B5EF4-FFF2-40B4-BE49-F238E27FC236}">
              <a16:creationId xmlns:a16="http://schemas.microsoft.com/office/drawing/2014/main" id="{00000000-0008-0000-0800-00002B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2" name="Text Box 6">
          <a:extLst>
            <a:ext uri="{FF2B5EF4-FFF2-40B4-BE49-F238E27FC236}">
              <a16:creationId xmlns:a16="http://schemas.microsoft.com/office/drawing/2014/main" id="{00000000-0008-0000-0800-00002C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3" name="Text Box 6">
          <a:extLst>
            <a:ext uri="{FF2B5EF4-FFF2-40B4-BE49-F238E27FC236}">
              <a16:creationId xmlns:a16="http://schemas.microsoft.com/office/drawing/2014/main" id="{00000000-0008-0000-0800-00002D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4" name="Text Box 6">
          <a:extLst>
            <a:ext uri="{FF2B5EF4-FFF2-40B4-BE49-F238E27FC236}">
              <a16:creationId xmlns:a16="http://schemas.microsoft.com/office/drawing/2014/main" id="{00000000-0008-0000-0800-00002E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5" name="Text Box 6">
          <a:extLst>
            <a:ext uri="{FF2B5EF4-FFF2-40B4-BE49-F238E27FC236}">
              <a16:creationId xmlns:a16="http://schemas.microsoft.com/office/drawing/2014/main" id="{00000000-0008-0000-0800-00002F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6" name="Text Box 6">
          <a:extLst>
            <a:ext uri="{FF2B5EF4-FFF2-40B4-BE49-F238E27FC236}">
              <a16:creationId xmlns:a16="http://schemas.microsoft.com/office/drawing/2014/main" id="{00000000-0008-0000-0800-000030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7" name="Text Box 6">
          <a:extLst>
            <a:ext uri="{FF2B5EF4-FFF2-40B4-BE49-F238E27FC236}">
              <a16:creationId xmlns:a16="http://schemas.microsoft.com/office/drawing/2014/main" id="{00000000-0008-0000-0800-000031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180975</xdr:colOff>
      <xdr:row>41</xdr:row>
      <xdr:rowOff>314325</xdr:rowOff>
    </xdr:from>
    <xdr:to>
      <xdr:col>63</xdr:col>
      <xdr:colOff>28575</xdr:colOff>
      <xdr:row>42</xdr:row>
      <xdr:rowOff>19050</xdr:rowOff>
    </xdr:to>
    <xdr:sp macro="" textlink="">
      <xdr:nvSpPr>
        <xdr:cNvPr id="2098" name="Text Box 6">
          <a:extLst>
            <a:ext uri="{FF2B5EF4-FFF2-40B4-BE49-F238E27FC236}">
              <a16:creationId xmlns:a16="http://schemas.microsoft.com/office/drawing/2014/main" id="{00000000-0008-0000-0800-000032080000}"/>
            </a:ext>
          </a:extLst>
        </xdr:cNvPr>
        <xdr:cNvSpPr txBox="1">
          <a:spLocks noChangeArrowheads="1"/>
        </xdr:cNvSpPr>
      </xdr:nvSpPr>
      <xdr:spPr bwMode="auto">
        <a:xfrm flipV="1">
          <a:off x="11468100" y="5867400"/>
          <a:ext cx="238125" cy="190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2" name="Text Box 6">
          <a:extLst>
            <a:ext uri="{FF2B5EF4-FFF2-40B4-BE49-F238E27FC236}">
              <a16:creationId xmlns:a16="http://schemas.microsoft.com/office/drawing/2014/main" id="{C4E1B547-90DD-481A-9EA1-9C1C9165833B}"/>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559" name="Text Box 6">
          <a:extLst>
            <a:ext uri="{FF2B5EF4-FFF2-40B4-BE49-F238E27FC236}">
              <a16:creationId xmlns:a16="http://schemas.microsoft.com/office/drawing/2014/main" id="{375E377B-FFD7-44F7-ABDE-D33CE4C37378}"/>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563" name="Text Box 6">
          <a:extLst>
            <a:ext uri="{FF2B5EF4-FFF2-40B4-BE49-F238E27FC236}">
              <a16:creationId xmlns:a16="http://schemas.microsoft.com/office/drawing/2014/main" id="{BF04CAF4-A611-4768-89D8-58442F7B5D13}"/>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564" name="Text Box 6">
          <a:extLst>
            <a:ext uri="{FF2B5EF4-FFF2-40B4-BE49-F238E27FC236}">
              <a16:creationId xmlns:a16="http://schemas.microsoft.com/office/drawing/2014/main" id="{89B2B949-3D6B-4C27-80B1-AE0344D2BE3D}"/>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565" name="Text Box 6">
          <a:extLst>
            <a:ext uri="{FF2B5EF4-FFF2-40B4-BE49-F238E27FC236}">
              <a16:creationId xmlns:a16="http://schemas.microsoft.com/office/drawing/2014/main" id="{B30C23BA-EABB-4713-8BA3-6DA1693ED7E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573" name="Text Box 6">
          <a:extLst>
            <a:ext uri="{FF2B5EF4-FFF2-40B4-BE49-F238E27FC236}">
              <a16:creationId xmlns:a16="http://schemas.microsoft.com/office/drawing/2014/main" id="{56AC2BDA-ADF3-4932-8707-3A8DDCBF0EC3}"/>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336" name="Text Box 6">
          <a:extLst>
            <a:ext uri="{FF2B5EF4-FFF2-40B4-BE49-F238E27FC236}">
              <a16:creationId xmlns:a16="http://schemas.microsoft.com/office/drawing/2014/main" id="{4F479C85-4081-4E50-8A7D-2C5B17283B0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342" name="Text Box 6">
          <a:extLst>
            <a:ext uri="{FF2B5EF4-FFF2-40B4-BE49-F238E27FC236}">
              <a16:creationId xmlns:a16="http://schemas.microsoft.com/office/drawing/2014/main" id="{E6E6C4D1-37AF-4750-85B1-071E2522F70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344" name="Text Box 6">
          <a:extLst>
            <a:ext uri="{FF2B5EF4-FFF2-40B4-BE49-F238E27FC236}">
              <a16:creationId xmlns:a16="http://schemas.microsoft.com/office/drawing/2014/main" id="{67F2096A-42AE-48DE-8FC1-7FF9F3FD813E}"/>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56" name="Text Box 6">
          <a:extLst>
            <a:ext uri="{FF2B5EF4-FFF2-40B4-BE49-F238E27FC236}">
              <a16:creationId xmlns:a16="http://schemas.microsoft.com/office/drawing/2014/main" id="{F8192EF9-1535-4899-ADCD-201A0704984E}"/>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57" name="Text Box 6">
          <a:extLst>
            <a:ext uri="{FF2B5EF4-FFF2-40B4-BE49-F238E27FC236}">
              <a16:creationId xmlns:a16="http://schemas.microsoft.com/office/drawing/2014/main" id="{2421E71F-5680-4A41-80B9-9F8716674604}"/>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58" name="Text Box 6">
          <a:extLst>
            <a:ext uri="{FF2B5EF4-FFF2-40B4-BE49-F238E27FC236}">
              <a16:creationId xmlns:a16="http://schemas.microsoft.com/office/drawing/2014/main" id="{F2984C3A-098F-4921-BEC9-6AE67A6C43CD}"/>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59" name="Text Box 6">
          <a:extLst>
            <a:ext uri="{FF2B5EF4-FFF2-40B4-BE49-F238E27FC236}">
              <a16:creationId xmlns:a16="http://schemas.microsoft.com/office/drawing/2014/main" id="{0DA4F062-972D-406C-9110-4247936E208E}"/>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0" name="Text Box 6">
          <a:extLst>
            <a:ext uri="{FF2B5EF4-FFF2-40B4-BE49-F238E27FC236}">
              <a16:creationId xmlns:a16="http://schemas.microsoft.com/office/drawing/2014/main" id="{A85073FC-9D90-49CA-A43B-437882DF590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1" name="Text Box 6">
          <a:extLst>
            <a:ext uri="{FF2B5EF4-FFF2-40B4-BE49-F238E27FC236}">
              <a16:creationId xmlns:a16="http://schemas.microsoft.com/office/drawing/2014/main" id="{01D3DA05-1B1B-4337-957F-1843BD670E6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2" name="Text Box 6">
          <a:extLst>
            <a:ext uri="{FF2B5EF4-FFF2-40B4-BE49-F238E27FC236}">
              <a16:creationId xmlns:a16="http://schemas.microsoft.com/office/drawing/2014/main" id="{1A524E7C-BD04-4E0C-A17F-C4438E0FF1E9}"/>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3" name="Text Box 6">
          <a:extLst>
            <a:ext uri="{FF2B5EF4-FFF2-40B4-BE49-F238E27FC236}">
              <a16:creationId xmlns:a16="http://schemas.microsoft.com/office/drawing/2014/main" id="{21A471F2-05F5-450A-84E3-642F371869D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4" name="Text Box 6">
          <a:extLst>
            <a:ext uri="{FF2B5EF4-FFF2-40B4-BE49-F238E27FC236}">
              <a16:creationId xmlns:a16="http://schemas.microsoft.com/office/drawing/2014/main" id="{42CECEBB-2915-4842-AA70-EC106A4242FA}"/>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6" name="Text Box 6">
          <a:extLst>
            <a:ext uri="{FF2B5EF4-FFF2-40B4-BE49-F238E27FC236}">
              <a16:creationId xmlns:a16="http://schemas.microsoft.com/office/drawing/2014/main" id="{5667927C-07CC-49BF-8847-3D57B76DFDC0}"/>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7" name="Text Box 6">
          <a:extLst>
            <a:ext uri="{FF2B5EF4-FFF2-40B4-BE49-F238E27FC236}">
              <a16:creationId xmlns:a16="http://schemas.microsoft.com/office/drawing/2014/main" id="{8A35F4AA-22A0-44A0-9701-2D263F14C302}"/>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8" name="Text Box 6">
          <a:extLst>
            <a:ext uri="{FF2B5EF4-FFF2-40B4-BE49-F238E27FC236}">
              <a16:creationId xmlns:a16="http://schemas.microsoft.com/office/drawing/2014/main" id="{037F2AFE-4523-4993-B879-FF35C28CDFF8}"/>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69" name="Text Box 6">
          <a:extLst>
            <a:ext uri="{FF2B5EF4-FFF2-40B4-BE49-F238E27FC236}">
              <a16:creationId xmlns:a16="http://schemas.microsoft.com/office/drawing/2014/main" id="{E1D22230-250C-4D8D-94B3-44B6174B04CA}"/>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0" name="Text Box 6">
          <a:extLst>
            <a:ext uri="{FF2B5EF4-FFF2-40B4-BE49-F238E27FC236}">
              <a16:creationId xmlns:a16="http://schemas.microsoft.com/office/drawing/2014/main" id="{BB402003-51E0-48E1-97BA-0DB943A89E75}"/>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1" name="Text Box 6">
          <a:extLst>
            <a:ext uri="{FF2B5EF4-FFF2-40B4-BE49-F238E27FC236}">
              <a16:creationId xmlns:a16="http://schemas.microsoft.com/office/drawing/2014/main" id="{AB325390-B295-4E13-8B31-DC46A8B5B152}"/>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2" name="Text Box 6">
          <a:extLst>
            <a:ext uri="{FF2B5EF4-FFF2-40B4-BE49-F238E27FC236}">
              <a16:creationId xmlns:a16="http://schemas.microsoft.com/office/drawing/2014/main" id="{5FE8AB8F-DEBF-4F5E-BD24-FDDEA9F6F42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3" name="Text Box 6">
          <a:extLst>
            <a:ext uri="{FF2B5EF4-FFF2-40B4-BE49-F238E27FC236}">
              <a16:creationId xmlns:a16="http://schemas.microsoft.com/office/drawing/2014/main" id="{C5FAC0DF-20F8-4471-8712-16504B953F13}"/>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4" name="Text Box 6">
          <a:extLst>
            <a:ext uri="{FF2B5EF4-FFF2-40B4-BE49-F238E27FC236}">
              <a16:creationId xmlns:a16="http://schemas.microsoft.com/office/drawing/2014/main" id="{C8A580C5-A331-4DEA-BA7C-0CB5DD477D5B}"/>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5" name="Text Box 6">
          <a:extLst>
            <a:ext uri="{FF2B5EF4-FFF2-40B4-BE49-F238E27FC236}">
              <a16:creationId xmlns:a16="http://schemas.microsoft.com/office/drawing/2014/main" id="{79E0D64D-A7FA-4972-8404-B21C77E45CD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6" name="Text Box 6">
          <a:extLst>
            <a:ext uri="{FF2B5EF4-FFF2-40B4-BE49-F238E27FC236}">
              <a16:creationId xmlns:a16="http://schemas.microsoft.com/office/drawing/2014/main" id="{283A6D0F-99F5-4190-958F-160D70FB717E}"/>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7" name="Text Box 6">
          <a:extLst>
            <a:ext uri="{FF2B5EF4-FFF2-40B4-BE49-F238E27FC236}">
              <a16:creationId xmlns:a16="http://schemas.microsoft.com/office/drawing/2014/main" id="{73846C63-B8D5-482E-B1AF-4CED51129F5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8" name="Text Box 6">
          <a:extLst>
            <a:ext uri="{FF2B5EF4-FFF2-40B4-BE49-F238E27FC236}">
              <a16:creationId xmlns:a16="http://schemas.microsoft.com/office/drawing/2014/main" id="{C297B2E8-0B81-4DD0-81D8-5BC61BDA38D1}"/>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79" name="Text Box 6">
          <a:extLst>
            <a:ext uri="{FF2B5EF4-FFF2-40B4-BE49-F238E27FC236}">
              <a16:creationId xmlns:a16="http://schemas.microsoft.com/office/drawing/2014/main" id="{7693E84A-8B6A-4BAD-A0F8-44897D03E4C2}"/>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0" name="Text Box 6">
          <a:extLst>
            <a:ext uri="{FF2B5EF4-FFF2-40B4-BE49-F238E27FC236}">
              <a16:creationId xmlns:a16="http://schemas.microsoft.com/office/drawing/2014/main" id="{64B8515B-D86A-4551-ABA3-829D623A5EF3}"/>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1" name="Text Box 6">
          <a:extLst>
            <a:ext uri="{FF2B5EF4-FFF2-40B4-BE49-F238E27FC236}">
              <a16:creationId xmlns:a16="http://schemas.microsoft.com/office/drawing/2014/main" id="{36E92D97-D255-4AF7-869B-A797B2FA713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2" name="Text Box 6">
          <a:extLst>
            <a:ext uri="{FF2B5EF4-FFF2-40B4-BE49-F238E27FC236}">
              <a16:creationId xmlns:a16="http://schemas.microsoft.com/office/drawing/2014/main" id="{8364ED4B-E626-455F-9526-51D14FB6C446}"/>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3" name="Text Box 6">
          <a:extLst>
            <a:ext uri="{FF2B5EF4-FFF2-40B4-BE49-F238E27FC236}">
              <a16:creationId xmlns:a16="http://schemas.microsoft.com/office/drawing/2014/main" id="{63A1C5B2-B509-414D-A80C-3C256AFFDA05}"/>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4" name="Text Box 6">
          <a:extLst>
            <a:ext uri="{FF2B5EF4-FFF2-40B4-BE49-F238E27FC236}">
              <a16:creationId xmlns:a16="http://schemas.microsoft.com/office/drawing/2014/main" id="{E09D2F73-8D5B-41E1-812F-0C819A4F245C}"/>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5" name="Text Box 6">
          <a:extLst>
            <a:ext uri="{FF2B5EF4-FFF2-40B4-BE49-F238E27FC236}">
              <a16:creationId xmlns:a16="http://schemas.microsoft.com/office/drawing/2014/main" id="{93C843C7-A63A-4A0E-95A2-CA406D622164}"/>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6" name="Text Box 6">
          <a:extLst>
            <a:ext uri="{FF2B5EF4-FFF2-40B4-BE49-F238E27FC236}">
              <a16:creationId xmlns:a16="http://schemas.microsoft.com/office/drawing/2014/main" id="{08841C6F-19C1-4D15-B8D3-3D15FEA09CF5}"/>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7" name="Text Box 6">
          <a:extLst>
            <a:ext uri="{FF2B5EF4-FFF2-40B4-BE49-F238E27FC236}">
              <a16:creationId xmlns:a16="http://schemas.microsoft.com/office/drawing/2014/main" id="{C820656F-58D0-4757-BF32-D7F3C7C6F30B}"/>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8" name="Text Box 6">
          <a:extLst>
            <a:ext uri="{FF2B5EF4-FFF2-40B4-BE49-F238E27FC236}">
              <a16:creationId xmlns:a16="http://schemas.microsoft.com/office/drawing/2014/main" id="{9BE91D79-D15C-4BD1-A5AB-DCA2CA9B58C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89" name="Text Box 6">
          <a:extLst>
            <a:ext uri="{FF2B5EF4-FFF2-40B4-BE49-F238E27FC236}">
              <a16:creationId xmlns:a16="http://schemas.microsoft.com/office/drawing/2014/main" id="{969930E1-0B43-4CC2-AA4A-A740C7C904C5}"/>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0" name="Text Box 6">
          <a:extLst>
            <a:ext uri="{FF2B5EF4-FFF2-40B4-BE49-F238E27FC236}">
              <a16:creationId xmlns:a16="http://schemas.microsoft.com/office/drawing/2014/main" id="{01CAAE95-359F-4A7B-96B9-ABFE05A39CF0}"/>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1" name="Text Box 6">
          <a:extLst>
            <a:ext uri="{FF2B5EF4-FFF2-40B4-BE49-F238E27FC236}">
              <a16:creationId xmlns:a16="http://schemas.microsoft.com/office/drawing/2014/main" id="{8015FE10-0DC7-45D7-9F26-BE0E82065DF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2" name="Text Box 6">
          <a:extLst>
            <a:ext uri="{FF2B5EF4-FFF2-40B4-BE49-F238E27FC236}">
              <a16:creationId xmlns:a16="http://schemas.microsoft.com/office/drawing/2014/main" id="{BF8BD26F-6F42-4DDA-A83E-DE7F7A712C66}"/>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3" name="Text Box 6">
          <a:extLst>
            <a:ext uri="{FF2B5EF4-FFF2-40B4-BE49-F238E27FC236}">
              <a16:creationId xmlns:a16="http://schemas.microsoft.com/office/drawing/2014/main" id="{9E98D9C9-5787-4E1F-8D47-6341959FAA01}"/>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4" name="Text Box 6">
          <a:extLst>
            <a:ext uri="{FF2B5EF4-FFF2-40B4-BE49-F238E27FC236}">
              <a16:creationId xmlns:a16="http://schemas.microsoft.com/office/drawing/2014/main" id="{65A64651-B8E4-4053-BA78-5808E8F3CB71}"/>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5" name="Text Box 6">
          <a:extLst>
            <a:ext uri="{FF2B5EF4-FFF2-40B4-BE49-F238E27FC236}">
              <a16:creationId xmlns:a16="http://schemas.microsoft.com/office/drawing/2014/main" id="{4C9C7278-867C-4645-89B4-8F207CFAE2C4}"/>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6" name="Text Box 6">
          <a:extLst>
            <a:ext uri="{FF2B5EF4-FFF2-40B4-BE49-F238E27FC236}">
              <a16:creationId xmlns:a16="http://schemas.microsoft.com/office/drawing/2014/main" id="{493F7E23-1E09-4432-928A-0C32D7DBCD3E}"/>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7" name="Text Box 6">
          <a:extLst>
            <a:ext uri="{FF2B5EF4-FFF2-40B4-BE49-F238E27FC236}">
              <a16:creationId xmlns:a16="http://schemas.microsoft.com/office/drawing/2014/main" id="{991FE26A-CD79-4F35-AC9A-F06399079947}"/>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8" name="Text Box 6">
          <a:extLst>
            <a:ext uri="{FF2B5EF4-FFF2-40B4-BE49-F238E27FC236}">
              <a16:creationId xmlns:a16="http://schemas.microsoft.com/office/drawing/2014/main" id="{91595D65-57D7-40E8-B867-56403023868B}"/>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899" name="Text Box 6">
          <a:extLst>
            <a:ext uri="{FF2B5EF4-FFF2-40B4-BE49-F238E27FC236}">
              <a16:creationId xmlns:a16="http://schemas.microsoft.com/office/drawing/2014/main" id="{4AD264AC-10D3-4C10-A1FE-2BB51106C6D9}"/>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0" name="Text Box 6">
          <a:extLst>
            <a:ext uri="{FF2B5EF4-FFF2-40B4-BE49-F238E27FC236}">
              <a16:creationId xmlns:a16="http://schemas.microsoft.com/office/drawing/2014/main" id="{40763404-0CF8-4B71-8FDD-EA39C7D41E2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1" name="Text Box 6">
          <a:extLst>
            <a:ext uri="{FF2B5EF4-FFF2-40B4-BE49-F238E27FC236}">
              <a16:creationId xmlns:a16="http://schemas.microsoft.com/office/drawing/2014/main" id="{8655C6F2-26BB-473D-8776-BEA68E1B10C6}"/>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2" name="Text Box 6">
          <a:extLst>
            <a:ext uri="{FF2B5EF4-FFF2-40B4-BE49-F238E27FC236}">
              <a16:creationId xmlns:a16="http://schemas.microsoft.com/office/drawing/2014/main" id="{12AD190B-4DF3-4D90-A65E-F8790F0E0484}"/>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3" name="Text Box 6">
          <a:extLst>
            <a:ext uri="{FF2B5EF4-FFF2-40B4-BE49-F238E27FC236}">
              <a16:creationId xmlns:a16="http://schemas.microsoft.com/office/drawing/2014/main" id="{8C4EAB51-AD6B-452D-8931-D1849AD98148}"/>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4" name="Text Box 6">
          <a:extLst>
            <a:ext uri="{FF2B5EF4-FFF2-40B4-BE49-F238E27FC236}">
              <a16:creationId xmlns:a16="http://schemas.microsoft.com/office/drawing/2014/main" id="{EE190F73-DEA6-48F9-97D9-7CFC3C78A452}"/>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5" name="Text Box 6">
          <a:extLst>
            <a:ext uri="{FF2B5EF4-FFF2-40B4-BE49-F238E27FC236}">
              <a16:creationId xmlns:a16="http://schemas.microsoft.com/office/drawing/2014/main" id="{09636EC3-F3D0-4DC8-98CF-666B5C6A51FB}"/>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6" name="Text Box 6">
          <a:extLst>
            <a:ext uri="{FF2B5EF4-FFF2-40B4-BE49-F238E27FC236}">
              <a16:creationId xmlns:a16="http://schemas.microsoft.com/office/drawing/2014/main" id="{2AA44338-4A8A-41CA-8FD5-AA668FD0EB70}"/>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7" name="Text Box 6">
          <a:extLst>
            <a:ext uri="{FF2B5EF4-FFF2-40B4-BE49-F238E27FC236}">
              <a16:creationId xmlns:a16="http://schemas.microsoft.com/office/drawing/2014/main" id="{B1A3A515-9E94-4288-AFC1-B06E6647FBC5}"/>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8" name="Text Box 6">
          <a:extLst>
            <a:ext uri="{FF2B5EF4-FFF2-40B4-BE49-F238E27FC236}">
              <a16:creationId xmlns:a16="http://schemas.microsoft.com/office/drawing/2014/main" id="{15ABD24B-6801-44C3-A44F-649D5E5BFD0C}"/>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09" name="Text Box 6">
          <a:extLst>
            <a:ext uri="{FF2B5EF4-FFF2-40B4-BE49-F238E27FC236}">
              <a16:creationId xmlns:a16="http://schemas.microsoft.com/office/drawing/2014/main" id="{9EC1B8F3-636C-453B-803B-74D45AA49CF6}"/>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0" name="Text Box 6">
          <a:extLst>
            <a:ext uri="{FF2B5EF4-FFF2-40B4-BE49-F238E27FC236}">
              <a16:creationId xmlns:a16="http://schemas.microsoft.com/office/drawing/2014/main" id="{28F3270C-1BFC-4D27-BD11-12410126AD08}"/>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1" name="Text Box 6">
          <a:extLst>
            <a:ext uri="{FF2B5EF4-FFF2-40B4-BE49-F238E27FC236}">
              <a16:creationId xmlns:a16="http://schemas.microsoft.com/office/drawing/2014/main" id="{C534019D-DC6C-4836-B069-602EC02DD2ED}"/>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2" name="Text Box 6">
          <a:extLst>
            <a:ext uri="{FF2B5EF4-FFF2-40B4-BE49-F238E27FC236}">
              <a16:creationId xmlns:a16="http://schemas.microsoft.com/office/drawing/2014/main" id="{489CE296-7504-4ABA-A72C-33ED5C03E5CC}"/>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3" name="Text Box 6">
          <a:extLst>
            <a:ext uri="{FF2B5EF4-FFF2-40B4-BE49-F238E27FC236}">
              <a16:creationId xmlns:a16="http://schemas.microsoft.com/office/drawing/2014/main" id="{434F86A2-EE56-4C0F-9D52-30555F5A8F49}"/>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4" name="Text Box 6">
          <a:extLst>
            <a:ext uri="{FF2B5EF4-FFF2-40B4-BE49-F238E27FC236}">
              <a16:creationId xmlns:a16="http://schemas.microsoft.com/office/drawing/2014/main" id="{60E57009-E8C8-450C-B6F0-71CA90CB0102}"/>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5" name="Text Box 6">
          <a:extLst>
            <a:ext uri="{FF2B5EF4-FFF2-40B4-BE49-F238E27FC236}">
              <a16:creationId xmlns:a16="http://schemas.microsoft.com/office/drawing/2014/main" id="{6E70898A-2173-4E54-82BA-0F47A3F51BB3}"/>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6" name="Text Box 6">
          <a:extLst>
            <a:ext uri="{FF2B5EF4-FFF2-40B4-BE49-F238E27FC236}">
              <a16:creationId xmlns:a16="http://schemas.microsoft.com/office/drawing/2014/main" id="{71507232-9AC3-4E1B-B1F5-09752EF13108}"/>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7" name="Text Box 6">
          <a:extLst>
            <a:ext uri="{FF2B5EF4-FFF2-40B4-BE49-F238E27FC236}">
              <a16:creationId xmlns:a16="http://schemas.microsoft.com/office/drawing/2014/main" id="{1CD21606-F5FD-4BAE-BBFE-E33512621306}"/>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8" name="Text Box 6">
          <a:extLst>
            <a:ext uri="{FF2B5EF4-FFF2-40B4-BE49-F238E27FC236}">
              <a16:creationId xmlns:a16="http://schemas.microsoft.com/office/drawing/2014/main" id="{B027ED42-C46E-49BF-947B-2E27247D69BB}"/>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9919" name="Text Box 6">
          <a:extLst>
            <a:ext uri="{FF2B5EF4-FFF2-40B4-BE49-F238E27FC236}">
              <a16:creationId xmlns:a16="http://schemas.microsoft.com/office/drawing/2014/main" id="{316602E6-9DC6-4D7B-9A53-62488CB2FB0C}"/>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49" name="Text Box 6">
          <a:extLst>
            <a:ext uri="{FF2B5EF4-FFF2-40B4-BE49-F238E27FC236}">
              <a16:creationId xmlns:a16="http://schemas.microsoft.com/office/drawing/2014/main" id="{B54613C4-C4FB-43FF-832E-C13F6CCC8E1C}"/>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0" name="Text Box 6">
          <a:extLst>
            <a:ext uri="{FF2B5EF4-FFF2-40B4-BE49-F238E27FC236}">
              <a16:creationId xmlns:a16="http://schemas.microsoft.com/office/drawing/2014/main" id="{B379AC89-75F5-430B-838E-B7021214CAD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1" name="Text Box 6">
          <a:extLst>
            <a:ext uri="{FF2B5EF4-FFF2-40B4-BE49-F238E27FC236}">
              <a16:creationId xmlns:a16="http://schemas.microsoft.com/office/drawing/2014/main" id="{A8EC1800-71CF-4089-9A55-AF1DBE205D63}"/>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2" name="Text Box 6">
          <a:extLst>
            <a:ext uri="{FF2B5EF4-FFF2-40B4-BE49-F238E27FC236}">
              <a16:creationId xmlns:a16="http://schemas.microsoft.com/office/drawing/2014/main" id="{906A3010-0915-4FC9-A1FC-4D1262041AF4}"/>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3" name="Text Box 6">
          <a:extLst>
            <a:ext uri="{FF2B5EF4-FFF2-40B4-BE49-F238E27FC236}">
              <a16:creationId xmlns:a16="http://schemas.microsoft.com/office/drawing/2014/main" id="{F8911034-E6F8-41B4-B53A-1BCCA4E33E3A}"/>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4" name="Text Box 6">
          <a:extLst>
            <a:ext uri="{FF2B5EF4-FFF2-40B4-BE49-F238E27FC236}">
              <a16:creationId xmlns:a16="http://schemas.microsoft.com/office/drawing/2014/main" id="{86F87DF9-8413-40C9-A130-9C5E922FFF79}"/>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5" name="Text Box 6">
          <a:extLst>
            <a:ext uri="{FF2B5EF4-FFF2-40B4-BE49-F238E27FC236}">
              <a16:creationId xmlns:a16="http://schemas.microsoft.com/office/drawing/2014/main" id="{776F0468-D120-465A-B8FA-5BB0C2F443D8}"/>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12</xdr:row>
      <xdr:rowOff>314325</xdr:rowOff>
    </xdr:from>
    <xdr:to>
      <xdr:col>63</xdr:col>
      <xdr:colOff>28575</xdr:colOff>
      <xdr:row>13</xdr:row>
      <xdr:rowOff>19050</xdr:rowOff>
    </xdr:to>
    <xdr:sp macro="" textlink="">
      <xdr:nvSpPr>
        <xdr:cNvPr id="1656" name="Text Box 6">
          <a:extLst>
            <a:ext uri="{FF2B5EF4-FFF2-40B4-BE49-F238E27FC236}">
              <a16:creationId xmlns:a16="http://schemas.microsoft.com/office/drawing/2014/main" id="{C9184A42-AB2E-47D0-994B-F14445C954DF}"/>
            </a:ext>
          </a:extLst>
        </xdr:cNvPr>
        <xdr:cNvSpPr txBox="1">
          <a:spLocks noChangeArrowheads="1"/>
        </xdr:cNvSpPr>
      </xdr:nvSpPr>
      <xdr:spPr bwMode="auto">
        <a:xfrm flipV="1">
          <a:off x="24250650" y="31527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57" name="Text Box 6">
          <a:extLst>
            <a:ext uri="{FF2B5EF4-FFF2-40B4-BE49-F238E27FC236}">
              <a16:creationId xmlns:a16="http://schemas.microsoft.com/office/drawing/2014/main" id="{E6A781B0-2A6D-4808-838A-9C839CFB6EE0}"/>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58" name="Text Box 6">
          <a:extLst>
            <a:ext uri="{FF2B5EF4-FFF2-40B4-BE49-F238E27FC236}">
              <a16:creationId xmlns:a16="http://schemas.microsoft.com/office/drawing/2014/main" id="{971AD9D2-B3F8-44ED-A7FB-50CFEFBF1EEF}"/>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59" name="Text Box 6">
          <a:extLst>
            <a:ext uri="{FF2B5EF4-FFF2-40B4-BE49-F238E27FC236}">
              <a16:creationId xmlns:a16="http://schemas.microsoft.com/office/drawing/2014/main" id="{18A481DD-5D2F-43CB-B456-334CCDA57DF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60" name="Text Box 6">
          <a:extLst>
            <a:ext uri="{FF2B5EF4-FFF2-40B4-BE49-F238E27FC236}">
              <a16:creationId xmlns:a16="http://schemas.microsoft.com/office/drawing/2014/main" id="{D3318BB3-4CA1-4F24-9EC5-42CB43E5A86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61" name="Text Box 6">
          <a:extLst>
            <a:ext uri="{FF2B5EF4-FFF2-40B4-BE49-F238E27FC236}">
              <a16:creationId xmlns:a16="http://schemas.microsoft.com/office/drawing/2014/main" id="{3275B95B-7EDD-406C-A739-F18A1280171E}"/>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62" name="Text Box 6">
          <a:extLst>
            <a:ext uri="{FF2B5EF4-FFF2-40B4-BE49-F238E27FC236}">
              <a16:creationId xmlns:a16="http://schemas.microsoft.com/office/drawing/2014/main" id="{0D8BED88-ECB9-407C-B5CF-96BCA31E017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663" name="Text Box 6">
          <a:extLst>
            <a:ext uri="{FF2B5EF4-FFF2-40B4-BE49-F238E27FC236}">
              <a16:creationId xmlns:a16="http://schemas.microsoft.com/office/drawing/2014/main" id="{22D506A2-1A50-4E22-9AAF-31CF6C18D162}"/>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2" name="Text Box 6">
          <a:extLst>
            <a:ext uri="{FF2B5EF4-FFF2-40B4-BE49-F238E27FC236}">
              <a16:creationId xmlns:a16="http://schemas.microsoft.com/office/drawing/2014/main" id="{F1424173-C045-434B-88DB-08C0E4B397EB}"/>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3" name="Text Box 6">
          <a:extLst>
            <a:ext uri="{FF2B5EF4-FFF2-40B4-BE49-F238E27FC236}">
              <a16:creationId xmlns:a16="http://schemas.microsoft.com/office/drawing/2014/main" id="{0CCB3EEE-1DBB-4304-992C-0D23C6FF81A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4" name="Text Box 6">
          <a:extLst>
            <a:ext uri="{FF2B5EF4-FFF2-40B4-BE49-F238E27FC236}">
              <a16:creationId xmlns:a16="http://schemas.microsoft.com/office/drawing/2014/main" id="{EF9E2EEE-8B0B-4D86-A95D-A63068914D39}"/>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5" name="Text Box 6">
          <a:extLst>
            <a:ext uri="{FF2B5EF4-FFF2-40B4-BE49-F238E27FC236}">
              <a16:creationId xmlns:a16="http://schemas.microsoft.com/office/drawing/2014/main" id="{D7EAFD56-C576-417F-BE1E-787EE8BB6D44}"/>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6" name="Text Box 6">
          <a:extLst>
            <a:ext uri="{FF2B5EF4-FFF2-40B4-BE49-F238E27FC236}">
              <a16:creationId xmlns:a16="http://schemas.microsoft.com/office/drawing/2014/main" id="{9C70889F-04D4-4721-832C-D40EF5BABADB}"/>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7" name="Text Box 6">
          <a:extLst>
            <a:ext uri="{FF2B5EF4-FFF2-40B4-BE49-F238E27FC236}">
              <a16:creationId xmlns:a16="http://schemas.microsoft.com/office/drawing/2014/main" id="{B55CBC92-D4DF-405E-8A90-BB92DDAC0D4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8" name="Text Box 6">
          <a:extLst>
            <a:ext uri="{FF2B5EF4-FFF2-40B4-BE49-F238E27FC236}">
              <a16:creationId xmlns:a16="http://schemas.microsoft.com/office/drawing/2014/main" id="{D9E804AD-196F-4BB8-969A-10264F285F1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799" name="Text Box 6">
          <a:extLst>
            <a:ext uri="{FF2B5EF4-FFF2-40B4-BE49-F238E27FC236}">
              <a16:creationId xmlns:a16="http://schemas.microsoft.com/office/drawing/2014/main" id="{06009FB0-5A77-42F4-B15D-6502CE2C6885}"/>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0" name="Text Box 6">
          <a:extLst>
            <a:ext uri="{FF2B5EF4-FFF2-40B4-BE49-F238E27FC236}">
              <a16:creationId xmlns:a16="http://schemas.microsoft.com/office/drawing/2014/main" id="{303286CC-B130-49EC-9AEE-19D4A3D48267}"/>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1" name="Text Box 6">
          <a:extLst>
            <a:ext uri="{FF2B5EF4-FFF2-40B4-BE49-F238E27FC236}">
              <a16:creationId xmlns:a16="http://schemas.microsoft.com/office/drawing/2014/main" id="{2B1A436E-E76E-4027-B1A7-76B5A62BB995}"/>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2" name="Text Box 6">
          <a:extLst>
            <a:ext uri="{FF2B5EF4-FFF2-40B4-BE49-F238E27FC236}">
              <a16:creationId xmlns:a16="http://schemas.microsoft.com/office/drawing/2014/main" id="{332FD0FD-D9A9-4E50-8C0D-9806B98116C7}"/>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3" name="Text Box 6">
          <a:extLst>
            <a:ext uri="{FF2B5EF4-FFF2-40B4-BE49-F238E27FC236}">
              <a16:creationId xmlns:a16="http://schemas.microsoft.com/office/drawing/2014/main" id="{8C6A9373-402F-44D4-85D1-5EA6AD0A98A0}"/>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4" name="Text Box 6">
          <a:extLst>
            <a:ext uri="{FF2B5EF4-FFF2-40B4-BE49-F238E27FC236}">
              <a16:creationId xmlns:a16="http://schemas.microsoft.com/office/drawing/2014/main" id="{978CEBCD-6A95-46DB-B3E5-85DFB2891315}"/>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5" name="Text Box 6">
          <a:extLst>
            <a:ext uri="{FF2B5EF4-FFF2-40B4-BE49-F238E27FC236}">
              <a16:creationId xmlns:a16="http://schemas.microsoft.com/office/drawing/2014/main" id="{B6C818AC-02EE-4358-B20B-42E2697C3B6A}"/>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6" name="Text Box 6">
          <a:extLst>
            <a:ext uri="{FF2B5EF4-FFF2-40B4-BE49-F238E27FC236}">
              <a16:creationId xmlns:a16="http://schemas.microsoft.com/office/drawing/2014/main" id="{23F675A1-2351-477E-BBF2-F704DC203D99}"/>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7" name="Text Box 6">
          <a:extLst>
            <a:ext uri="{FF2B5EF4-FFF2-40B4-BE49-F238E27FC236}">
              <a16:creationId xmlns:a16="http://schemas.microsoft.com/office/drawing/2014/main" id="{B3323C4D-AC5D-4156-90E4-CA392BF4AAC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1808" name="Text Box 6">
          <a:extLst>
            <a:ext uri="{FF2B5EF4-FFF2-40B4-BE49-F238E27FC236}">
              <a16:creationId xmlns:a16="http://schemas.microsoft.com/office/drawing/2014/main" id="{8287EACE-13CB-49CD-8E82-8294A26A6E58}"/>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099" name="Text Box 6">
          <a:extLst>
            <a:ext uri="{FF2B5EF4-FFF2-40B4-BE49-F238E27FC236}">
              <a16:creationId xmlns:a16="http://schemas.microsoft.com/office/drawing/2014/main" id="{3D79BA37-CD1F-48A1-9BE6-06BCA44AF625}"/>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0" name="Text Box 6">
          <a:extLst>
            <a:ext uri="{FF2B5EF4-FFF2-40B4-BE49-F238E27FC236}">
              <a16:creationId xmlns:a16="http://schemas.microsoft.com/office/drawing/2014/main" id="{D179D3FB-1E6C-438E-96A3-4306DC0A1729}"/>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1" name="Text Box 6">
          <a:extLst>
            <a:ext uri="{FF2B5EF4-FFF2-40B4-BE49-F238E27FC236}">
              <a16:creationId xmlns:a16="http://schemas.microsoft.com/office/drawing/2014/main" id="{9DBB04F2-C9A6-4E01-81C3-4E9E756FD03F}"/>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2" name="Text Box 6">
          <a:extLst>
            <a:ext uri="{FF2B5EF4-FFF2-40B4-BE49-F238E27FC236}">
              <a16:creationId xmlns:a16="http://schemas.microsoft.com/office/drawing/2014/main" id="{A46AD238-89A2-4433-A346-65347F5F03DA}"/>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3" name="Text Box 6">
          <a:extLst>
            <a:ext uri="{FF2B5EF4-FFF2-40B4-BE49-F238E27FC236}">
              <a16:creationId xmlns:a16="http://schemas.microsoft.com/office/drawing/2014/main" id="{1D993DB4-CF0B-470C-94E0-0FDD0F5D31A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4" name="Text Box 6">
          <a:extLst>
            <a:ext uri="{FF2B5EF4-FFF2-40B4-BE49-F238E27FC236}">
              <a16:creationId xmlns:a16="http://schemas.microsoft.com/office/drawing/2014/main" id="{3C10AE92-C0CE-4183-8AF1-CE475FDCA3B4}"/>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5" name="Text Box 6">
          <a:extLst>
            <a:ext uri="{FF2B5EF4-FFF2-40B4-BE49-F238E27FC236}">
              <a16:creationId xmlns:a16="http://schemas.microsoft.com/office/drawing/2014/main" id="{FC24B95D-A7A6-466D-B817-1F360D424659}"/>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6" name="Text Box 6">
          <a:extLst>
            <a:ext uri="{FF2B5EF4-FFF2-40B4-BE49-F238E27FC236}">
              <a16:creationId xmlns:a16="http://schemas.microsoft.com/office/drawing/2014/main" id="{9D8516A6-506C-4BDD-A27C-F688F04D2B3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7" name="Text Box 6">
          <a:extLst>
            <a:ext uri="{FF2B5EF4-FFF2-40B4-BE49-F238E27FC236}">
              <a16:creationId xmlns:a16="http://schemas.microsoft.com/office/drawing/2014/main" id="{68516367-8536-4BDB-9A3A-964828E34AF4}"/>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8" name="Text Box 6">
          <a:extLst>
            <a:ext uri="{FF2B5EF4-FFF2-40B4-BE49-F238E27FC236}">
              <a16:creationId xmlns:a16="http://schemas.microsoft.com/office/drawing/2014/main" id="{11310464-C8D7-43F4-AD1F-70E44A3E0F34}"/>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09" name="Text Box 6">
          <a:extLst>
            <a:ext uri="{FF2B5EF4-FFF2-40B4-BE49-F238E27FC236}">
              <a16:creationId xmlns:a16="http://schemas.microsoft.com/office/drawing/2014/main" id="{6704A487-B5EF-4BF8-A414-5BE79D210782}"/>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10" name="Text Box 6">
          <a:extLst>
            <a:ext uri="{FF2B5EF4-FFF2-40B4-BE49-F238E27FC236}">
              <a16:creationId xmlns:a16="http://schemas.microsoft.com/office/drawing/2014/main" id="{77C12FB4-7769-4B7E-9CA6-6C88FDC8C4E4}"/>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2111" name="Text Box 6">
          <a:extLst>
            <a:ext uri="{FF2B5EF4-FFF2-40B4-BE49-F238E27FC236}">
              <a16:creationId xmlns:a16="http://schemas.microsoft.com/office/drawing/2014/main" id="{BDEBAA95-CC27-4369-B17B-2B83A0B8A4A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0" name="Text Box 6">
          <a:extLst>
            <a:ext uri="{FF2B5EF4-FFF2-40B4-BE49-F238E27FC236}">
              <a16:creationId xmlns:a16="http://schemas.microsoft.com/office/drawing/2014/main" id="{A6B53386-28BD-4909-AB4D-2CB716455680}"/>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1" name="Text Box 6">
          <a:extLst>
            <a:ext uri="{FF2B5EF4-FFF2-40B4-BE49-F238E27FC236}">
              <a16:creationId xmlns:a16="http://schemas.microsoft.com/office/drawing/2014/main" id="{F036877A-CD6C-4C7A-A19C-AE66342F5FB8}"/>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2" name="Text Box 6">
          <a:extLst>
            <a:ext uri="{FF2B5EF4-FFF2-40B4-BE49-F238E27FC236}">
              <a16:creationId xmlns:a16="http://schemas.microsoft.com/office/drawing/2014/main" id="{E9AEE473-FC65-4036-BFF1-BEE00171046E}"/>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3" name="Text Box 6">
          <a:extLst>
            <a:ext uri="{FF2B5EF4-FFF2-40B4-BE49-F238E27FC236}">
              <a16:creationId xmlns:a16="http://schemas.microsoft.com/office/drawing/2014/main" id="{139EEAFA-BC6A-4E2C-B2A1-FE36C09D03C7}"/>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4" name="Text Box 6">
          <a:extLst>
            <a:ext uri="{FF2B5EF4-FFF2-40B4-BE49-F238E27FC236}">
              <a16:creationId xmlns:a16="http://schemas.microsoft.com/office/drawing/2014/main" id="{071D25AA-4BAD-4D96-9072-53BEEBA0686C}"/>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5" name="Text Box 6">
          <a:extLst>
            <a:ext uri="{FF2B5EF4-FFF2-40B4-BE49-F238E27FC236}">
              <a16:creationId xmlns:a16="http://schemas.microsoft.com/office/drawing/2014/main" id="{62CA82DF-1CA5-4EB6-B6A8-CFD6E0F6850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6" name="Text Box 6">
          <a:extLst>
            <a:ext uri="{FF2B5EF4-FFF2-40B4-BE49-F238E27FC236}">
              <a16:creationId xmlns:a16="http://schemas.microsoft.com/office/drawing/2014/main" id="{E0178E32-7D3F-4941-9E0A-DFD9E052C9EB}"/>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7" name="Text Box 6">
          <a:extLst>
            <a:ext uri="{FF2B5EF4-FFF2-40B4-BE49-F238E27FC236}">
              <a16:creationId xmlns:a16="http://schemas.microsoft.com/office/drawing/2014/main" id="{56E363AF-7E21-4C7A-BC81-2B9774213B8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8" name="Text Box 6">
          <a:extLst>
            <a:ext uri="{FF2B5EF4-FFF2-40B4-BE49-F238E27FC236}">
              <a16:creationId xmlns:a16="http://schemas.microsoft.com/office/drawing/2014/main" id="{0F3BD7DC-F5E7-4D6E-9EC0-5F0717030B2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29" name="Text Box 6">
          <a:extLst>
            <a:ext uri="{FF2B5EF4-FFF2-40B4-BE49-F238E27FC236}">
              <a16:creationId xmlns:a16="http://schemas.microsoft.com/office/drawing/2014/main" id="{8481EC03-D642-450B-AA1F-72BD2086F2F9}"/>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0" name="Text Box 6">
          <a:extLst>
            <a:ext uri="{FF2B5EF4-FFF2-40B4-BE49-F238E27FC236}">
              <a16:creationId xmlns:a16="http://schemas.microsoft.com/office/drawing/2014/main" id="{03E34C66-AA11-4A7D-927C-9147C11FF92E}"/>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1" name="Text Box 6">
          <a:extLst>
            <a:ext uri="{FF2B5EF4-FFF2-40B4-BE49-F238E27FC236}">
              <a16:creationId xmlns:a16="http://schemas.microsoft.com/office/drawing/2014/main" id="{AB556DEC-A8EC-42DE-BAD8-6D4128E08FF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2" name="Text Box 6">
          <a:extLst>
            <a:ext uri="{FF2B5EF4-FFF2-40B4-BE49-F238E27FC236}">
              <a16:creationId xmlns:a16="http://schemas.microsoft.com/office/drawing/2014/main" id="{98D6AA78-F1A2-43C0-B075-5C82167CA40B}"/>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3" name="Text Box 6">
          <a:extLst>
            <a:ext uri="{FF2B5EF4-FFF2-40B4-BE49-F238E27FC236}">
              <a16:creationId xmlns:a16="http://schemas.microsoft.com/office/drawing/2014/main" id="{D10EAF89-D9D6-4486-B90C-172735842FA2}"/>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4" name="Text Box 6">
          <a:extLst>
            <a:ext uri="{FF2B5EF4-FFF2-40B4-BE49-F238E27FC236}">
              <a16:creationId xmlns:a16="http://schemas.microsoft.com/office/drawing/2014/main" id="{86B9A84E-16E6-456A-93E2-3E3ED44B6AA2}"/>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5" name="Text Box 6">
          <a:extLst>
            <a:ext uri="{FF2B5EF4-FFF2-40B4-BE49-F238E27FC236}">
              <a16:creationId xmlns:a16="http://schemas.microsoft.com/office/drawing/2014/main" id="{5A594528-3486-4478-8FBC-87F3C2F7C40D}"/>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6" name="Text Box 6">
          <a:extLst>
            <a:ext uri="{FF2B5EF4-FFF2-40B4-BE49-F238E27FC236}">
              <a16:creationId xmlns:a16="http://schemas.microsoft.com/office/drawing/2014/main" id="{DF124632-EE77-432A-BCBA-5DD8E9E744C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7" name="Text Box 6">
          <a:extLst>
            <a:ext uri="{FF2B5EF4-FFF2-40B4-BE49-F238E27FC236}">
              <a16:creationId xmlns:a16="http://schemas.microsoft.com/office/drawing/2014/main" id="{45FC941A-6776-4677-B218-555006C6899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8" name="Text Box 6">
          <a:extLst>
            <a:ext uri="{FF2B5EF4-FFF2-40B4-BE49-F238E27FC236}">
              <a16:creationId xmlns:a16="http://schemas.microsoft.com/office/drawing/2014/main" id="{56C6F82A-3F3F-4DC6-9465-49C5478760D7}"/>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39" name="Text Box 6">
          <a:extLst>
            <a:ext uri="{FF2B5EF4-FFF2-40B4-BE49-F238E27FC236}">
              <a16:creationId xmlns:a16="http://schemas.microsoft.com/office/drawing/2014/main" id="{AA73423A-BA38-4967-AD3E-7D87DDEE6F77}"/>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0" name="Text Box 6">
          <a:extLst>
            <a:ext uri="{FF2B5EF4-FFF2-40B4-BE49-F238E27FC236}">
              <a16:creationId xmlns:a16="http://schemas.microsoft.com/office/drawing/2014/main" id="{D893F702-0FF6-49BD-87CB-D73485204D02}"/>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1" name="Text Box 6">
          <a:extLst>
            <a:ext uri="{FF2B5EF4-FFF2-40B4-BE49-F238E27FC236}">
              <a16:creationId xmlns:a16="http://schemas.microsoft.com/office/drawing/2014/main" id="{6C1C97BF-344B-4C46-A810-EEBFC7A8095F}"/>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2" name="Text Box 6">
          <a:extLst>
            <a:ext uri="{FF2B5EF4-FFF2-40B4-BE49-F238E27FC236}">
              <a16:creationId xmlns:a16="http://schemas.microsoft.com/office/drawing/2014/main" id="{C5B34053-ADD9-42A9-9395-90AB6CD54C3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3" name="Text Box 6">
          <a:extLst>
            <a:ext uri="{FF2B5EF4-FFF2-40B4-BE49-F238E27FC236}">
              <a16:creationId xmlns:a16="http://schemas.microsoft.com/office/drawing/2014/main" id="{EFF8ECA6-438E-4AA9-840F-E86CAC1DD578}"/>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4" name="Text Box 6">
          <a:extLst>
            <a:ext uri="{FF2B5EF4-FFF2-40B4-BE49-F238E27FC236}">
              <a16:creationId xmlns:a16="http://schemas.microsoft.com/office/drawing/2014/main" id="{0C8E6379-D77B-4A7E-B0A4-C138CC77EFDB}"/>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5" name="Text Box 6">
          <a:extLst>
            <a:ext uri="{FF2B5EF4-FFF2-40B4-BE49-F238E27FC236}">
              <a16:creationId xmlns:a16="http://schemas.microsoft.com/office/drawing/2014/main" id="{38580B31-9EC9-43FA-AAE2-D19527F0158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6" name="Text Box 6">
          <a:extLst>
            <a:ext uri="{FF2B5EF4-FFF2-40B4-BE49-F238E27FC236}">
              <a16:creationId xmlns:a16="http://schemas.microsoft.com/office/drawing/2014/main" id="{60C7674D-846D-49A0-B16D-C289CFD01310}"/>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7" name="Text Box 6">
          <a:extLst>
            <a:ext uri="{FF2B5EF4-FFF2-40B4-BE49-F238E27FC236}">
              <a16:creationId xmlns:a16="http://schemas.microsoft.com/office/drawing/2014/main" id="{7B9029D3-76FC-4085-A2D5-A8D2251ABBF5}"/>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8" name="Text Box 6">
          <a:extLst>
            <a:ext uri="{FF2B5EF4-FFF2-40B4-BE49-F238E27FC236}">
              <a16:creationId xmlns:a16="http://schemas.microsoft.com/office/drawing/2014/main" id="{1D861369-9F4C-4A3D-9DEC-45AA2945688D}"/>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49" name="Text Box 6">
          <a:extLst>
            <a:ext uri="{FF2B5EF4-FFF2-40B4-BE49-F238E27FC236}">
              <a16:creationId xmlns:a16="http://schemas.microsoft.com/office/drawing/2014/main" id="{1BB63625-EBD2-4824-A0A2-6F4DA2B54B7D}"/>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0" name="Text Box 6">
          <a:extLst>
            <a:ext uri="{FF2B5EF4-FFF2-40B4-BE49-F238E27FC236}">
              <a16:creationId xmlns:a16="http://schemas.microsoft.com/office/drawing/2014/main" id="{09C2A2DA-6F6C-434E-85DA-8D5C1F64F88C}"/>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1" name="Text Box 6">
          <a:extLst>
            <a:ext uri="{FF2B5EF4-FFF2-40B4-BE49-F238E27FC236}">
              <a16:creationId xmlns:a16="http://schemas.microsoft.com/office/drawing/2014/main" id="{D25952C5-E03C-4595-B869-080409C1F0BE}"/>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2" name="Text Box 6">
          <a:extLst>
            <a:ext uri="{FF2B5EF4-FFF2-40B4-BE49-F238E27FC236}">
              <a16:creationId xmlns:a16="http://schemas.microsoft.com/office/drawing/2014/main" id="{F6618691-5F55-478B-98E6-70F0DD59C3E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3" name="Text Box 6">
          <a:extLst>
            <a:ext uri="{FF2B5EF4-FFF2-40B4-BE49-F238E27FC236}">
              <a16:creationId xmlns:a16="http://schemas.microsoft.com/office/drawing/2014/main" id="{7D971EC3-07A3-4DE9-8F78-68B3D3E672E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4" name="Text Box 6">
          <a:extLst>
            <a:ext uri="{FF2B5EF4-FFF2-40B4-BE49-F238E27FC236}">
              <a16:creationId xmlns:a16="http://schemas.microsoft.com/office/drawing/2014/main" id="{E4EF8B21-C5C3-4D97-A953-CAC83C5B22BF}"/>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5" name="Text Box 6">
          <a:extLst>
            <a:ext uri="{FF2B5EF4-FFF2-40B4-BE49-F238E27FC236}">
              <a16:creationId xmlns:a16="http://schemas.microsoft.com/office/drawing/2014/main" id="{0C195E07-5E5E-40F2-8E15-766AFD9BAC6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6" name="Text Box 6">
          <a:extLst>
            <a:ext uri="{FF2B5EF4-FFF2-40B4-BE49-F238E27FC236}">
              <a16:creationId xmlns:a16="http://schemas.microsoft.com/office/drawing/2014/main" id="{6BB456E4-7842-4D4C-BEA7-85B0D090B44F}"/>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7" name="Text Box 6">
          <a:extLst>
            <a:ext uri="{FF2B5EF4-FFF2-40B4-BE49-F238E27FC236}">
              <a16:creationId xmlns:a16="http://schemas.microsoft.com/office/drawing/2014/main" id="{843DF922-5609-486F-B16D-EE106009D4CF}"/>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8" name="Text Box 6">
          <a:extLst>
            <a:ext uri="{FF2B5EF4-FFF2-40B4-BE49-F238E27FC236}">
              <a16:creationId xmlns:a16="http://schemas.microsoft.com/office/drawing/2014/main" id="{A6A58BBB-0EDB-4398-97C3-58A3102B87B2}"/>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59" name="Text Box 6">
          <a:extLst>
            <a:ext uri="{FF2B5EF4-FFF2-40B4-BE49-F238E27FC236}">
              <a16:creationId xmlns:a16="http://schemas.microsoft.com/office/drawing/2014/main" id="{A8259BFA-0A18-4D57-8E67-2D983B451293}"/>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60" name="Text Box 6">
          <a:extLst>
            <a:ext uri="{FF2B5EF4-FFF2-40B4-BE49-F238E27FC236}">
              <a16:creationId xmlns:a16="http://schemas.microsoft.com/office/drawing/2014/main" id="{0F7E1270-7CF4-445A-8C2B-428FAE78547A}"/>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61" name="Text Box 6">
          <a:extLst>
            <a:ext uri="{FF2B5EF4-FFF2-40B4-BE49-F238E27FC236}">
              <a16:creationId xmlns:a16="http://schemas.microsoft.com/office/drawing/2014/main" id="{61861735-3973-4D2E-9B75-2251096B8616}"/>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36</xdr:row>
      <xdr:rowOff>314325</xdr:rowOff>
    </xdr:from>
    <xdr:to>
      <xdr:col>63</xdr:col>
      <xdr:colOff>28575</xdr:colOff>
      <xdr:row>37</xdr:row>
      <xdr:rowOff>19050</xdr:rowOff>
    </xdr:to>
    <xdr:sp macro="" textlink="">
      <xdr:nvSpPr>
        <xdr:cNvPr id="9962" name="Text Box 6">
          <a:extLst>
            <a:ext uri="{FF2B5EF4-FFF2-40B4-BE49-F238E27FC236}">
              <a16:creationId xmlns:a16="http://schemas.microsoft.com/office/drawing/2014/main" id="{F04E305F-B1A4-4053-A826-5B306C1561B1}"/>
            </a:ext>
          </a:extLst>
        </xdr:cNvPr>
        <xdr:cNvSpPr txBox="1">
          <a:spLocks noChangeArrowheads="1"/>
        </xdr:cNvSpPr>
      </xdr:nvSpPr>
      <xdr:spPr bwMode="auto">
        <a:xfrm flipV="1">
          <a:off x="24250650" y="7334250"/>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3" name="Text Box 6">
          <a:extLst>
            <a:ext uri="{FF2B5EF4-FFF2-40B4-BE49-F238E27FC236}">
              <a16:creationId xmlns:a16="http://schemas.microsoft.com/office/drawing/2014/main" id="{3C5D0F5A-A4BE-4C81-ACB7-C9BC77ADEF8A}"/>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4" name="Text Box 6">
          <a:extLst>
            <a:ext uri="{FF2B5EF4-FFF2-40B4-BE49-F238E27FC236}">
              <a16:creationId xmlns:a16="http://schemas.microsoft.com/office/drawing/2014/main" id="{545D5A7F-D40A-431C-8E4C-8170C97B0A3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5" name="Text Box 6">
          <a:extLst>
            <a:ext uri="{FF2B5EF4-FFF2-40B4-BE49-F238E27FC236}">
              <a16:creationId xmlns:a16="http://schemas.microsoft.com/office/drawing/2014/main" id="{62393D0E-2229-4597-9708-A2F735EF0CE6}"/>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6" name="Text Box 6">
          <a:extLst>
            <a:ext uri="{FF2B5EF4-FFF2-40B4-BE49-F238E27FC236}">
              <a16:creationId xmlns:a16="http://schemas.microsoft.com/office/drawing/2014/main" id="{1D81EC77-9B05-4911-8AB3-482AF38E4850}"/>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7" name="Text Box 6">
          <a:extLst>
            <a:ext uri="{FF2B5EF4-FFF2-40B4-BE49-F238E27FC236}">
              <a16:creationId xmlns:a16="http://schemas.microsoft.com/office/drawing/2014/main" id="{5A218DC4-1592-44EE-863B-59AED050E8E9}"/>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8" name="Text Box 6">
          <a:extLst>
            <a:ext uri="{FF2B5EF4-FFF2-40B4-BE49-F238E27FC236}">
              <a16:creationId xmlns:a16="http://schemas.microsoft.com/office/drawing/2014/main" id="{474FB212-3AE3-4B1B-B3F8-BA47EF66EE7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69" name="Text Box 6">
          <a:extLst>
            <a:ext uri="{FF2B5EF4-FFF2-40B4-BE49-F238E27FC236}">
              <a16:creationId xmlns:a16="http://schemas.microsoft.com/office/drawing/2014/main" id="{3AD7A79C-4C0F-471E-B09D-4B6CBE0B7DA9}"/>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0" name="Text Box 6">
          <a:extLst>
            <a:ext uri="{FF2B5EF4-FFF2-40B4-BE49-F238E27FC236}">
              <a16:creationId xmlns:a16="http://schemas.microsoft.com/office/drawing/2014/main" id="{B62319BE-CBCD-4F28-B29B-15E41FE0B607}"/>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1" name="Text Box 6">
          <a:extLst>
            <a:ext uri="{FF2B5EF4-FFF2-40B4-BE49-F238E27FC236}">
              <a16:creationId xmlns:a16="http://schemas.microsoft.com/office/drawing/2014/main" id="{D17E7265-5104-4DC3-ADC4-8E5152D5E582}"/>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2" name="Text Box 6">
          <a:extLst>
            <a:ext uri="{FF2B5EF4-FFF2-40B4-BE49-F238E27FC236}">
              <a16:creationId xmlns:a16="http://schemas.microsoft.com/office/drawing/2014/main" id="{287C9555-C04B-441D-94A2-33254F53FC9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3" name="Text Box 6">
          <a:extLst>
            <a:ext uri="{FF2B5EF4-FFF2-40B4-BE49-F238E27FC236}">
              <a16:creationId xmlns:a16="http://schemas.microsoft.com/office/drawing/2014/main" id="{FB218AFC-9DCB-437D-B6C0-9447777D4A51}"/>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4" name="Text Box 6">
          <a:extLst>
            <a:ext uri="{FF2B5EF4-FFF2-40B4-BE49-F238E27FC236}">
              <a16:creationId xmlns:a16="http://schemas.microsoft.com/office/drawing/2014/main" id="{1279BFD9-397A-4CEB-918B-A56F08B65F12}"/>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5" name="Text Box 6">
          <a:extLst>
            <a:ext uri="{FF2B5EF4-FFF2-40B4-BE49-F238E27FC236}">
              <a16:creationId xmlns:a16="http://schemas.microsoft.com/office/drawing/2014/main" id="{877EB2FC-A009-40B0-B10F-E777037A1288}"/>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6" name="Text Box 6">
          <a:extLst>
            <a:ext uri="{FF2B5EF4-FFF2-40B4-BE49-F238E27FC236}">
              <a16:creationId xmlns:a16="http://schemas.microsoft.com/office/drawing/2014/main" id="{1865A35D-73E7-4C76-84CD-036D2D6A5691}"/>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7" name="Text Box 6">
          <a:extLst>
            <a:ext uri="{FF2B5EF4-FFF2-40B4-BE49-F238E27FC236}">
              <a16:creationId xmlns:a16="http://schemas.microsoft.com/office/drawing/2014/main" id="{A6E23C59-A0ED-42F7-B30D-036684AEC5AC}"/>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8" name="Text Box 6">
          <a:extLst>
            <a:ext uri="{FF2B5EF4-FFF2-40B4-BE49-F238E27FC236}">
              <a16:creationId xmlns:a16="http://schemas.microsoft.com/office/drawing/2014/main" id="{947CB49E-5E11-44E7-A91B-3B87D270E291}"/>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79" name="Text Box 6">
          <a:extLst>
            <a:ext uri="{FF2B5EF4-FFF2-40B4-BE49-F238E27FC236}">
              <a16:creationId xmlns:a16="http://schemas.microsoft.com/office/drawing/2014/main" id="{98CB0D7B-3D5A-4407-91D5-54CF3DD91DD7}"/>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0" name="Text Box 6">
          <a:extLst>
            <a:ext uri="{FF2B5EF4-FFF2-40B4-BE49-F238E27FC236}">
              <a16:creationId xmlns:a16="http://schemas.microsoft.com/office/drawing/2014/main" id="{52DECED1-1BCA-4014-B790-F615AEAEB124}"/>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1" name="Text Box 6">
          <a:extLst>
            <a:ext uri="{FF2B5EF4-FFF2-40B4-BE49-F238E27FC236}">
              <a16:creationId xmlns:a16="http://schemas.microsoft.com/office/drawing/2014/main" id="{599E4EAB-12C9-48FF-BC4F-D860C517C07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2" name="Text Box 6">
          <a:extLst>
            <a:ext uri="{FF2B5EF4-FFF2-40B4-BE49-F238E27FC236}">
              <a16:creationId xmlns:a16="http://schemas.microsoft.com/office/drawing/2014/main" id="{FDC9083F-619B-4A4E-AA8D-6AF9BC8A6B3F}"/>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3" name="Text Box 6">
          <a:extLst>
            <a:ext uri="{FF2B5EF4-FFF2-40B4-BE49-F238E27FC236}">
              <a16:creationId xmlns:a16="http://schemas.microsoft.com/office/drawing/2014/main" id="{30660265-5B20-40D1-8A8B-65F01F2E0E74}"/>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4" name="Text Box 6">
          <a:extLst>
            <a:ext uri="{FF2B5EF4-FFF2-40B4-BE49-F238E27FC236}">
              <a16:creationId xmlns:a16="http://schemas.microsoft.com/office/drawing/2014/main" id="{43ADC826-BE43-4A5C-A2C4-BB4BE92DDCB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5" name="Text Box 6">
          <a:extLst>
            <a:ext uri="{FF2B5EF4-FFF2-40B4-BE49-F238E27FC236}">
              <a16:creationId xmlns:a16="http://schemas.microsoft.com/office/drawing/2014/main" id="{0C316DAB-21D6-43EE-AACA-C8AF0CFBDA12}"/>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6" name="Text Box 6">
          <a:extLst>
            <a:ext uri="{FF2B5EF4-FFF2-40B4-BE49-F238E27FC236}">
              <a16:creationId xmlns:a16="http://schemas.microsoft.com/office/drawing/2014/main" id="{735FB490-CF92-4A51-AE54-578D675813A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7" name="Text Box 6">
          <a:extLst>
            <a:ext uri="{FF2B5EF4-FFF2-40B4-BE49-F238E27FC236}">
              <a16:creationId xmlns:a16="http://schemas.microsoft.com/office/drawing/2014/main" id="{065C3356-3B51-40FA-9C34-CBB2484BD018}"/>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8" name="Text Box 6">
          <a:extLst>
            <a:ext uri="{FF2B5EF4-FFF2-40B4-BE49-F238E27FC236}">
              <a16:creationId xmlns:a16="http://schemas.microsoft.com/office/drawing/2014/main" id="{3747BFCC-DE41-4958-A425-1841504BFA26}"/>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89" name="Text Box 6">
          <a:extLst>
            <a:ext uri="{FF2B5EF4-FFF2-40B4-BE49-F238E27FC236}">
              <a16:creationId xmlns:a16="http://schemas.microsoft.com/office/drawing/2014/main" id="{9C65AD12-A24D-401F-80A9-12ABF99764B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0" name="Text Box 6">
          <a:extLst>
            <a:ext uri="{FF2B5EF4-FFF2-40B4-BE49-F238E27FC236}">
              <a16:creationId xmlns:a16="http://schemas.microsoft.com/office/drawing/2014/main" id="{CA267796-5AAC-4597-BFC1-40C8539B1801}"/>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1" name="Text Box 6">
          <a:extLst>
            <a:ext uri="{FF2B5EF4-FFF2-40B4-BE49-F238E27FC236}">
              <a16:creationId xmlns:a16="http://schemas.microsoft.com/office/drawing/2014/main" id="{4F026FD7-58FE-48FF-BDE1-E6C23DEB503F}"/>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2" name="Text Box 6">
          <a:extLst>
            <a:ext uri="{FF2B5EF4-FFF2-40B4-BE49-F238E27FC236}">
              <a16:creationId xmlns:a16="http://schemas.microsoft.com/office/drawing/2014/main" id="{413B59A6-FBD4-4D00-BE28-7CF399C901DE}"/>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3" name="Text Box 6">
          <a:extLst>
            <a:ext uri="{FF2B5EF4-FFF2-40B4-BE49-F238E27FC236}">
              <a16:creationId xmlns:a16="http://schemas.microsoft.com/office/drawing/2014/main" id="{05956861-AFA3-4BD5-BEA2-D9CFD04E0A5D}"/>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4" name="Text Box 6">
          <a:extLst>
            <a:ext uri="{FF2B5EF4-FFF2-40B4-BE49-F238E27FC236}">
              <a16:creationId xmlns:a16="http://schemas.microsoft.com/office/drawing/2014/main" id="{E0EE2426-B748-44DD-AE73-5A1391722F99}"/>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5" name="Text Box 6">
          <a:extLst>
            <a:ext uri="{FF2B5EF4-FFF2-40B4-BE49-F238E27FC236}">
              <a16:creationId xmlns:a16="http://schemas.microsoft.com/office/drawing/2014/main" id="{8FD5039E-6D1F-41B6-9DF4-FAECD5CEA68D}"/>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6" name="Text Box 6">
          <a:extLst>
            <a:ext uri="{FF2B5EF4-FFF2-40B4-BE49-F238E27FC236}">
              <a16:creationId xmlns:a16="http://schemas.microsoft.com/office/drawing/2014/main" id="{C36D60F8-8CD4-4D55-B93A-5A7E111C19D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7" name="Text Box 6">
          <a:extLst>
            <a:ext uri="{FF2B5EF4-FFF2-40B4-BE49-F238E27FC236}">
              <a16:creationId xmlns:a16="http://schemas.microsoft.com/office/drawing/2014/main" id="{341DBE6E-A104-4534-A3E7-8FDBE2D979D8}"/>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8" name="Text Box 6">
          <a:extLst>
            <a:ext uri="{FF2B5EF4-FFF2-40B4-BE49-F238E27FC236}">
              <a16:creationId xmlns:a16="http://schemas.microsoft.com/office/drawing/2014/main" id="{6C0AE5E7-570D-4A97-B7FF-B03FEC4B5411}"/>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9999" name="Text Box 6">
          <a:extLst>
            <a:ext uri="{FF2B5EF4-FFF2-40B4-BE49-F238E27FC236}">
              <a16:creationId xmlns:a16="http://schemas.microsoft.com/office/drawing/2014/main" id="{16619228-3190-47DF-AF1F-BDD9890DACE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0" name="Text Box 6">
          <a:extLst>
            <a:ext uri="{FF2B5EF4-FFF2-40B4-BE49-F238E27FC236}">
              <a16:creationId xmlns:a16="http://schemas.microsoft.com/office/drawing/2014/main" id="{C984F9C6-5EBD-403F-B630-549B04202CB2}"/>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1" name="Text Box 6">
          <a:extLst>
            <a:ext uri="{FF2B5EF4-FFF2-40B4-BE49-F238E27FC236}">
              <a16:creationId xmlns:a16="http://schemas.microsoft.com/office/drawing/2014/main" id="{AD6EE572-7D9E-4868-8454-5460D3D5F8A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2" name="Text Box 6">
          <a:extLst>
            <a:ext uri="{FF2B5EF4-FFF2-40B4-BE49-F238E27FC236}">
              <a16:creationId xmlns:a16="http://schemas.microsoft.com/office/drawing/2014/main" id="{7DE13C26-F931-4825-AC65-8EC485918FAE}"/>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3" name="Text Box 6">
          <a:extLst>
            <a:ext uri="{FF2B5EF4-FFF2-40B4-BE49-F238E27FC236}">
              <a16:creationId xmlns:a16="http://schemas.microsoft.com/office/drawing/2014/main" id="{DA627684-B316-4B40-9241-7CE4205FDB1E}"/>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4" name="Text Box 6">
          <a:extLst>
            <a:ext uri="{FF2B5EF4-FFF2-40B4-BE49-F238E27FC236}">
              <a16:creationId xmlns:a16="http://schemas.microsoft.com/office/drawing/2014/main" id="{A3706D31-C9AD-42AC-90FF-FBCCC406A72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5" name="Text Box 6">
          <a:extLst>
            <a:ext uri="{FF2B5EF4-FFF2-40B4-BE49-F238E27FC236}">
              <a16:creationId xmlns:a16="http://schemas.microsoft.com/office/drawing/2014/main" id="{382224A6-464F-443E-A3E1-01F709D78A38}"/>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6" name="Text Box 6">
          <a:extLst>
            <a:ext uri="{FF2B5EF4-FFF2-40B4-BE49-F238E27FC236}">
              <a16:creationId xmlns:a16="http://schemas.microsoft.com/office/drawing/2014/main" id="{C70FAEE5-E06D-4139-92B6-2C839F9FF1F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7" name="Text Box 6">
          <a:extLst>
            <a:ext uri="{FF2B5EF4-FFF2-40B4-BE49-F238E27FC236}">
              <a16:creationId xmlns:a16="http://schemas.microsoft.com/office/drawing/2014/main" id="{132EC2A3-2D12-4B68-B284-4293F1DC0EEA}"/>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8" name="Text Box 6">
          <a:extLst>
            <a:ext uri="{FF2B5EF4-FFF2-40B4-BE49-F238E27FC236}">
              <a16:creationId xmlns:a16="http://schemas.microsoft.com/office/drawing/2014/main" id="{2A151A7A-8FA4-40DA-A42F-93833560693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09" name="Text Box 6">
          <a:extLst>
            <a:ext uri="{FF2B5EF4-FFF2-40B4-BE49-F238E27FC236}">
              <a16:creationId xmlns:a16="http://schemas.microsoft.com/office/drawing/2014/main" id="{A2A815FA-62AA-4318-B808-BE49E5E18D38}"/>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0" name="Text Box 6">
          <a:extLst>
            <a:ext uri="{FF2B5EF4-FFF2-40B4-BE49-F238E27FC236}">
              <a16:creationId xmlns:a16="http://schemas.microsoft.com/office/drawing/2014/main" id="{356035C3-70F5-4C82-9E34-51C6B5F1E65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1" name="Text Box 6">
          <a:extLst>
            <a:ext uri="{FF2B5EF4-FFF2-40B4-BE49-F238E27FC236}">
              <a16:creationId xmlns:a16="http://schemas.microsoft.com/office/drawing/2014/main" id="{0AC3E57C-4DA0-4998-972F-F0F5022A53A4}"/>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2" name="Text Box 6">
          <a:extLst>
            <a:ext uri="{FF2B5EF4-FFF2-40B4-BE49-F238E27FC236}">
              <a16:creationId xmlns:a16="http://schemas.microsoft.com/office/drawing/2014/main" id="{8B1B99C3-F327-4675-9609-07B42D5FFE54}"/>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3" name="Text Box 6">
          <a:extLst>
            <a:ext uri="{FF2B5EF4-FFF2-40B4-BE49-F238E27FC236}">
              <a16:creationId xmlns:a16="http://schemas.microsoft.com/office/drawing/2014/main" id="{ED537ADF-9151-4774-9EDF-04D26FC9070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4" name="Text Box 6">
          <a:extLst>
            <a:ext uri="{FF2B5EF4-FFF2-40B4-BE49-F238E27FC236}">
              <a16:creationId xmlns:a16="http://schemas.microsoft.com/office/drawing/2014/main" id="{16056B37-3D7B-424D-B8E5-818CB4803E03}"/>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5" name="Text Box 6">
          <a:extLst>
            <a:ext uri="{FF2B5EF4-FFF2-40B4-BE49-F238E27FC236}">
              <a16:creationId xmlns:a16="http://schemas.microsoft.com/office/drawing/2014/main" id="{44369899-5E03-40D0-9DF4-36EE2DA809AF}"/>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6" name="Text Box 6">
          <a:extLst>
            <a:ext uri="{FF2B5EF4-FFF2-40B4-BE49-F238E27FC236}">
              <a16:creationId xmlns:a16="http://schemas.microsoft.com/office/drawing/2014/main" id="{2B9A595D-870D-491C-8EFC-6B922900F504}"/>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7" name="Text Box 6">
          <a:extLst>
            <a:ext uri="{FF2B5EF4-FFF2-40B4-BE49-F238E27FC236}">
              <a16:creationId xmlns:a16="http://schemas.microsoft.com/office/drawing/2014/main" id="{E604D365-DE54-4C6D-8495-34213D287932}"/>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8" name="Text Box 6">
          <a:extLst>
            <a:ext uri="{FF2B5EF4-FFF2-40B4-BE49-F238E27FC236}">
              <a16:creationId xmlns:a16="http://schemas.microsoft.com/office/drawing/2014/main" id="{048698CA-B518-48D7-B18A-75505544A5FB}"/>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19" name="Text Box 6">
          <a:extLst>
            <a:ext uri="{FF2B5EF4-FFF2-40B4-BE49-F238E27FC236}">
              <a16:creationId xmlns:a16="http://schemas.microsoft.com/office/drawing/2014/main" id="{022FDB2D-F1CD-4145-B6D4-461036C79967}"/>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0" name="Text Box 6">
          <a:extLst>
            <a:ext uri="{FF2B5EF4-FFF2-40B4-BE49-F238E27FC236}">
              <a16:creationId xmlns:a16="http://schemas.microsoft.com/office/drawing/2014/main" id="{C9554148-3541-4F67-B2F3-66BE83A93543}"/>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1" name="Text Box 6">
          <a:extLst>
            <a:ext uri="{FF2B5EF4-FFF2-40B4-BE49-F238E27FC236}">
              <a16:creationId xmlns:a16="http://schemas.microsoft.com/office/drawing/2014/main" id="{CA78611F-36D0-4578-B458-A91C3DE6F95D}"/>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2" name="Text Box 6">
          <a:extLst>
            <a:ext uri="{FF2B5EF4-FFF2-40B4-BE49-F238E27FC236}">
              <a16:creationId xmlns:a16="http://schemas.microsoft.com/office/drawing/2014/main" id="{D2C82783-1233-4EBC-8DDD-FA03A2D52BE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3" name="Text Box 6">
          <a:extLst>
            <a:ext uri="{FF2B5EF4-FFF2-40B4-BE49-F238E27FC236}">
              <a16:creationId xmlns:a16="http://schemas.microsoft.com/office/drawing/2014/main" id="{DF325174-1C4F-4579-9E6E-ABA67BC32F46}"/>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4" name="Text Box 6">
          <a:extLst>
            <a:ext uri="{FF2B5EF4-FFF2-40B4-BE49-F238E27FC236}">
              <a16:creationId xmlns:a16="http://schemas.microsoft.com/office/drawing/2014/main" id="{FC167823-5BFE-4426-A18D-7B7193156419}"/>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5" name="Text Box 6">
          <a:extLst>
            <a:ext uri="{FF2B5EF4-FFF2-40B4-BE49-F238E27FC236}">
              <a16:creationId xmlns:a16="http://schemas.microsoft.com/office/drawing/2014/main" id="{FA801B59-CF66-40F3-8994-927D46B253D3}"/>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6" name="Text Box 6">
          <a:extLst>
            <a:ext uri="{FF2B5EF4-FFF2-40B4-BE49-F238E27FC236}">
              <a16:creationId xmlns:a16="http://schemas.microsoft.com/office/drawing/2014/main" id="{A6628AEC-E74E-40E6-BB02-2800509E85B8}"/>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62</xdr:col>
      <xdr:colOff>180975</xdr:colOff>
      <xdr:row>41</xdr:row>
      <xdr:rowOff>314325</xdr:rowOff>
    </xdr:from>
    <xdr:to>
      <xdr:col>63</xdr:col>
      <xdr:colOff>28575</xdr:colOff>
      <xdr:row>42</xdr:row>
      <xdr:rowOff>19050</xdr:rowOff>
    </xdr:to>
    <xdr:sp macro="" textlink="">
      <xdr:nvSpPr>
        <xdr:cNvPr id="10027" name="Text Box 6">
          <a:extLst>
            <a:ext uri="{FF2B5EF4-FFF2-40B4-BE49-F238E27FC236}">
              <a16:creationId xmlns:a16="http://schemas.microsoft.com/office/drawing/2014/main" id="{ECCE8843-6E00-486B-8213-4D95E3461D85}"/>
            </a:ext>
          </a:extLst>
        </xdr:cNvPr>
        <xdr:cNvSpPr txBox="1">
          <a:spLocks noChangeArrowheads="1"/>
        </xdr:cNvSpPr>
      </xdr:nvSpPr>
      <xdr:spPr bwMode="auto">
        <a:xfrm flipV="1">
          <a:off x="24250650" y="8067675"/>
          <a:ext cx="200025" cy="190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B01YTJW8/AGRICULTURAL_STATISTICS-A-2020-2309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Περιεχόμενα-Contents"/>
      <sheetName val="Μεθοδ. Σημείωμα-Method. No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1">
          <cell r="G31">
            <v>8600.6959999999999</v>
          </cell>
        </row>
      </sheetData>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
  <sheetViews>
    <sheetView tabSelected="1" zoomScaleNormal="100" workbookViewId="0"/>
  </sheetViews>
  <sheetFormatPr defaultRowHeight="12.75"/>
  <cols>
    <col min="1" max="1" width="2.140625" style="3" customWidth="1"/>
    <col min="2" max="2" width="97.85546875" style="3" customWidth="1"/>
    <col min="3" max="3" width="2.140625" style="3" customWidth="1"/>
    <col min="4" max="16384" width="9.140625" style="3"/>
  </cols>
  <sheetData>
    <row r="1" spans="2:2" ht="30.75" customHeight="1">
      <c r="B1" s="167" t="s">
        <v>167</v>
      </c>
    </row>
    <row r="2" spans="2:2" ht="30.75" customHeight="1"/>
    <row r="3" spans="2:2">
      <c r="B3" s="159" t="s">
        <v>13</v>
      </c>
    </row>
    <row r="4" spans="2:2" ht="7.5" customHeight="1"/>
    <row r="5" spans="2:2">
      <c r="B5" s="173" t="s">
        <v>168</v>
      </c>
    </row>
    <row r="6" spans="2:2" ht="4.5" customHeight="1">
      <c r="B6" s="160"/>
    </row>
    <row r="7" spans="2:2">
      <c r="B7" s="173" t="s">
        <v>169</v>
      </c>
    </row>
    <row r="8" spans="2:2" ht="4.5" customHeight="1">
      <c r="B8" s="160"/>
    </row>
    <row r="9" spans="2:2">
      <c r="B9" s="173" t="s">
        <v>170</v>
      </c>
    </row>
    <row r="10" spans="2:2" ht="4.5" customHeight="1">
      <c r="B10" s="160"/>
    </row>
    <row r="11" spans="2:2">
      <c r="B11" s="173" t="s">
        <v>171</v>
      </c>
    </row>
    <row r="12" spans="2:2" ht="4.5" customHeight="1">
      <c r="B12" s="160"/>
    </row>
    <row r="13" spans="2:2">
      <c r="B13" s="173" t="s">
        <v>172</v>
      </c>
    </row>
    <row r="14" spans="2:2" ht="4.5" customHeight="1">
      <c r="B14" s="160"/>
    </row>
    <row r="15" spans="2:2">
      <c r="B15" s="173" t="s">
        <v>173</v>
      </c>
    </row>
    <row r="16" spans="2:2" ht="4.5" customHeight="1">
      <c r="B16" s="160"/>
    </row>
    <row r="17" spans="2:2">
      <c r="B17" s="173" t="s">
        <v>174</v>
      </c>
    </row>
    <row r="18" spans="2:2" ht="4.5" customHeight="1">
      <c r="B18" s="160"/>
    </row>
    <row r="19" spans="2:2">
      <c r="B19" s="173" t="s">
        <v>175</v>
      </c>
    </row>
    <row r="20" spans="2:2" ht="4.5" customHeight="1">
      <c r="B20" s="160"/>
    </row>
    <row r="21" spans="2:2">
      <c r="B21" s="173" t="s">
        <v>176</v>
      </c>
    </row>
    <row r="22" spans="2:2" ht="4.5" customHeight="1">
      <c r="B22" s="160"/>
    </row>
    <row r="23" spans="2:2">
      <c r="B23" s="173" t="s">
        <v>177</v>
      </c>
    </row>
    <row r="24" spans="2:2" ht="4.5" customHeight="1">
      <c r="B24" s="160"/>
    </row>
    <row r="25" spans="2:2">
      <c r="B25" s="173" t="s">
        <v>178</v>
      </c>
    </row>
    <row r="26" spans="2:2" ht="4.5" customHeight="1">
      <c r="B26" s="160"/>
    </row>
    <row r="27" spans="2:2">
      <c r="B27" s="173" t="s">
        <v>179</v>
      </c>
    </row>
    <row r="28" spans="2:2" ht="4.5" customHeight="1">
      <c r="B28" s="160"/>
    </row>
    <row r="29" spans="2:2">
      <c r="B29" s="173" t="s">
        <v>180</v>
      </c>
    </row>
    <row r="30" spans="2:2">
      <c r="B30" s="161"/>
    </row>
  </sheetData>
  <phoneticPr fontId="0" type="noConversion"/>
  <hyperlinks>
    <hyperlink ref="B5" location="'1'!A1" display="1. MAIN INDICATORS OF THE AGRICULTURAL SECTOR, 1960-2012" xr:uid="{00000000-0004-0000-0000-000000000000}"/>
    <hyperlink ref="B7" location="'2'!A1" display="2. GROSS OUTPUT AND VALUE ADDED BY SUB-SECTOR, 1960-2012 (at current prices)" xr:uid="{00000000-0004-0000-0000-000001000000}"/>
    <hyperlink ref="B9" location="'3'!A1" display="3. AGRICULTURAL LAND, 1960-2012" xr:uid="{00000000-0004-0000-0000-000002000000}"/>
    <hyperlink ref="B11" location="'4'!A1" display="4. IRRIGABLE AGRICULTURAL LAND, 1960-2012" xr:uid="{00000000-0004-0000-0000-000003000000}"/>
    <hyperlink ref="B13" location="'5'!A1" display="5. PRODUCTION OF MAIN CROPS, 1960-2012" xr:uid="{00000000-0004-0000-0000-000004000000}"/>
    <hyperlink ref="B15" location="'6'!A1" display="6. PRODUCTION OF MAIN LIVESTOCK PRODUCTS, 1960-2012" xr:uid="{00000000-0004-0000-0000-000005000000}"/>
    <hyperlink ref="B17" location="'7'!A1" display="7. ANIMAL POPULATION BY TYPE, 1960-2012" xr:uid="{00000000-0004-0000-0000-000006000000}"/>
    <hyperlink ref="B19" location="'8'!A1" display="8. QUANTITY INDICES OF AGRICULTURAL PRODUCTION, 1960-2012" xr:uid="{00000000-0004-0000-0000-000007000000}"/>
    <hyperlink ref="B21" location="'9'!A1" display="9. PRICE INDICES OF AGRICUTURAL PRODUCTION, 1960-2012" xr:uid="{00000000-0004-0000-0000-000008000000}"/>
    <hyperlink ref="B23" location="'10'!A1" display="10. INDICES OF AGRICULTURAL INPUTS, 1960-2012" xr:uid="{00000000-0004-0000-0000-000009000000}"/>
    <hyperlink ref="B25" location="'11'!A1" display="11. EXPORTS OF AGRICULTURAL PRODUCTS, 1960-2012" xr:uid="{00000000-0004-0000-0000-00000A000000}"/>
    <hyperlink ref="B27" location="'12'!A1" display="12. PRODUCTION OF TIMBER BY TYPE, 1960-2012" xr:uid="{00000000-0004-0000-0000-00000B000000}"/>
    <hyperlink ref="B29" location="'13'!A1" display="13. FISH CAUGHT AND IMPORTS OF FISH, 1960-2012" xr:uid="{00000000-0004-0000-0000-00000C000000}"/>
  </hyperlinks>
  <pageMargins left="0.15748031496062992" right="0.15748031496062992" top="0.39370078740157483" bottom="0.59055118110236227" header="0.15748031496062992"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M52"/>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5" defaultRowHeight="15" customHeight="1"/>
  <cols>
    <col min="1" max="1" width="2.140625" style="25" customWidth="1"/>
    <col min="2" max="2" width="36.140625" style="25" customWidth="1"/>
    <col min="3" max="4" width="5.28515625" style="25" customWidth="1"/>
    <col min="5" max="5" width="5.140625" style="25" customWidth="1"/>
    <col min="6" max="63" width="5.28515625" style="25" customWidth="1"/>
    <col min="64" max="65" width="5.42578125" style="25" customWidth="1"/>
    <col min="66" max="66" width="2.85546875" style="25" customWidth="1"/>
    <col min="67" max="16384" width="5" style="25"/>
  </cols>
  <sheetData>
    <row r="1" spans="1:65" ht="37.5" customHeight="1" thickBot="1">
      <c r="A1" s="57"/>
      <c r="B1" s="58" t="s">
        <v>192</v>
      </c>
      <c r="C1" s="59"/>
      <c r="D1" s="59"/>
      <c r="E1" s="59"/>
      <c r="F1" s="60"/>
      <c r="G1" s="61"/>
      <c r="H1" s="59"/>
      <c r="I1" s="59"/>
      <c r="J1" s="59"/>
      <c r="K1" s="59"/>
      <c r="L1" s="59"/>
      <c r="M1" s="60"/>
      <c r="N1" s="61"/>
      <c r="O1" s="59"/>
      <c r="P1" s="59"/>
      <c r="Q1" s="59"/>
      <c r="R1" s="59"/>
      <c r="S1" s="60"/>
      <c r="T1" s="60"/>
      <c r="U1" s="61"/>
      <c r="V1" s="59"/>
      <c r="W1" s="59"/>
      <c r="X1" s="59"/>
      <c r="Y1" s="60"/>
      <c r="Z1" s="61"/>
      <c r="AA1" s="59"/>
      <c r="AB1" s="59"/>
      <c r="AC1" s="59"/>
      <c r="AD1" s="59"/>
      <c r="AE1" s="60"/>
      <c r="AF1" s="61"/>
      <c r="AG1" s="59"/>
      <c r="AH1" s="59"/>
      <c r="AI1" s="59"/>
      <c r="AJ1" s="60"/>
      <c r="AK1" s="61"/>
      <c r="AL1" s="59"/>
      <c r="AM1" s="59"/>
      <c r="AN1" s="59"/>
      <c r="AO1" s="60"/>
      <c r="AP1" s="60"/>
      <c r="AQ1" s="60"/>
      <c r="AR1" s="61"/>
      <c r="AS1" s="60"/>
      <c r="AT1" s="61"/>
      <c r="AU1" s="61"/>
      <c r="AV1" s="60"/>
      <c r="AW1" s="60"/>
      <c r="AX1" s="61"/>
      <c r="AY1" s="60"/>
      <c r="AZ1" s="61"/>
      <c r="BA1" s="60"/>
      <c r="BB1" s="61"/>
      <c r="BC1" s="61"/>
      <c r="BD1" s="61"/>
      <c r="BE1" s="61"/>
      <c r="BF1" s="61"/>
      <c r="BG1" s="61"/>
      <c r="BH1" s="61"/>
      <c r="BI1" s="61"/>
      <c r="BJ1" s="61"/>
      <c r="BK1" s="61"/>
      <c r="BL1" s="61"/>
      <c r="BM1" s="61"/>
    </row>
    <row r="2" spans="1:65" ht="17.25" customHeight="1" thickTop="1">
      <c r="A2" s="57"/>
      <c r="B2" s="30"/>
      <c r="C2" s="30"/>
      <c r="D2" s="30"/>
      <c r="E2" s="30"/>
      <c r="F2" s="31"/>
      <c r="G2" s="32"/>
      <c r="H2" s="30"/>
      <c r="I2" s="30"/>
      <c r="J2" s="30"/>
      <c r="K2" s="30"/>
      <c r="L2" s="30"/>
      <c r="M2" s="31"/>
      <c r="N2" s="32"/>
      <c r="O2" s="30"/>
      <c r="P2" s="30"/>
      <c r="Q2" s="30"/>
      <c r="R2" s="30"/>
      <c r="S2" s="31"/>
      <c r="T2" s="31"/>
      <c r="U2" s="32"/>
      <c r="V2" s="30"/>
      <c r="W2" s="30"/>
      <c r="X2" s="30"/>
      <c r="Y2" s="31"/>
      <c r="Z2" s="32"/>
      <c r="AA2" s="30"/>
      <c r="AB2" s="30"/>
      <c r="AC2" s="30"/>
      <c r="AD2" s="30"/>
      <c r="AE2" s="31"/>
      <c r="AF2" s="32"/>
      <c r="AG2" s="30"/>
      <c r="AH2" s="30"/>
      <c r="AI2" s="30"/>
      <c r="AJ2" s="31"/>
      <c r="AK2" s="32"/>
      <c r="AL2" s="30"/>
      <c r="AM2" s="30"/>
      <c r="AN2" s="30"/>
      <c r="AO2" s="31"/>
      <c r="AP2" s="31"/>
      <c r="AQ2" s="31"/>
      <c r="AR2" s="32"/>
      <c r="AS2" s="31"/>
      <c r="AT2" s="32"/>
      <c r="AU2" s="32"/>
      <c r="AV2" s="31"/>
      <c r="AW2" s="31"/>
      <c r="AX2" s="32"/>
      <c r="AY2" s="31"/>
      <c r="AZ2" s="32"/>
      <c r="BA2" s="31"/>
      <c r="BB2" s="32"/>
      <c r="BC2" s="32"/>
      <c r="BD2" s="32"/>
      <c r="BE2" s="32"/>
      <c r="BF2" s="32"/>
      <c r="BG2" s="32"/>
      <c r="BH2" s="32"/>
      <c r="BI2" s="32"/>
      <c r="BJ2" s="32"/>
      <c r="BK2" s="32"/>
      <c r="BL2" s="32"/>
      <c r="BM2" s="32"/>
    </row>
    <row r="3" spans="1:65" ht="17.25" customHeight="1">
      <c r="C3" s="62"/>
      <c r="D3" s="27"/>
      <c r="E3" s="27"/>
      <c r="F3" s="28"/>
      <c r="I3" s="27"/>
      <c r="J3" s="27"/>
      <c r="K3" s="27"/>
      <c r="L3" s="27"/>
      <c r="M3" s="28"/>
      <c r="P3" s="27"/>
      <c r="Q3" s="27"/>
      <c r="R3" s="27"/>
      <c r="S3" s="28"/>
      <c r="T3" s="28"/>
      <c r="W3" s="27"/>
      <c r="X3" s="27"/>
      <c r="Y3" s="28"/>
      <c r="AA3" s="257" t="s">
        <v>197</v>
      </c>
      <c r="AB3" s="62"/>
      <c r="AD3" s="27"/>
      <c r="AE3" s="28"/>
      <c r="AF3" s="257" t="s">
        <v>198</v>
      </c>
      <c r="AG3" s="62"/>
      <c r="AH3" s="27"/>
      <c r="AI3" s="62"/>
      <c r="AJ3" s="28"/>
      <c r="AK3" s="257" t="s">
        <v>199</v>
      </c>
      <c r="AL3" s="62"/>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177"/>
      <c r="BM3" s="257" t="s">
        <v>191</v>
      </c>
    </row>
    <row r="4" spans="1:65" s="33" customFormat="1" ht="22.5" customHeight="1">
      <c r="A4" s="25"/>
      <c r="B4" s="63" t="s">
        <v>91</v>
      </c>
      <c r="C4" s="64">
        <v>1960</v>
      </c>
      <c r="D4" s="65">
        <v>1961</v>
      </c>
      <c r="E4" s="65">
        <v>1962</v>
      </c>
      <c r="F4" s="65">
        <v>1963</v>
      </c>
      <c r="G4" s="65">
        <v>1964</v>
      </c>
      <c r="H4" s="65">
        <v>1965</v>
      </c>
      <c r="I4" s="65">
        <v>1966</v>
      </c>
      <c r="J4" s="65">
        <v>1967</v>
      </c>
      <c r="K4" s="65">
        <v>1968</v>
      </c>
      <c r="L4" s="65">
        <v>1969</v>
      </c>
      <c r="M4" s="65">
        <v>1970</v>
      </c>
      <c r="N4" s="65">
        <v>1971</v>
      </c>
      <c r="O4" s="65">
        <v>1972</v>
      </c>
      <c r="P4" s="65">
        <v>1973</v>
      </c>
      <c r="Q4" s="65">
        <v>1974</v>
      </c>
      <c r="R4" s="65">
        <v>1975</v>
      </c>
      <c r="S4" s="65">
        <v>1976</v>
      </c>
      <c r="T4" s="65">
        <v>1977</v>
      </c>
      <c r="U4" s="65">
        <v>1978</v>
      </c>
      <c r="V4" s="65">
        <v>1979</v>
      </c>
      <c r="W4" s="65">
        <v>1981</v>
      </c>
      <c r="X4" s="65">
        <v>1982</v>
      </c>
      <c r="Y4" s="65">
        <v>1983</v>
      </c>
      <c r="Z4" s="65">
        <v>1984</v>
      </c>
      <c r="AA4" s="266">
        <v>1985</v>
      </c>
      <c r="AB4" s="64">
        <v>1986</v>
      </c>
      <c r="AC4" s="65">
        <v>1987</v>
      </c>
      <c r="AD4" s="65">
        <v>1988</v>
      </c>
      <c r="AE4" s="65">
        <v>1989</v>
      </c>
      <c r="AF4" s="266">
        <v>1990</v>
      </c>
      <c r="AG4" s="64">
        <v>1991</v>
      </c>
      <c r="AH4" s="65">
        <v>1992</v>
      </c>
      <c r="AI4" s="65">
        <v>1993</v>
      </c>
      <c r="AJ4" s="65">
        <v>1994</v>
      </c>
      <c r="AK4" s="65">
        <v>1995</v>
      </c>
      <c r="AL4" s="64">
        <v>1996</v>
      </c>
      <c r="AM4" s="65">
        <v>1997</v>
      </c>
      <c r="AN4" s="65">
        <v>1998</v>
      </c>
      <c r="AO4" s="65">
        <v>1999</v>
      </c>
      <c r="AP4" s="65">
        <v>2000</v>
      </c>
      <c r="AQ4" s="65">
        <v>2001</v>
      </c>
      <c r="AR4" s="65">
        <v>2002</v>
      </c>
      <c r="AS4" s="65">
        <v>2003</v>
      </c>
      <c r="AT4" s="65">
        <v>2004</v>
      </c>
      <c r="AU4" s="65">
        <v>2005</v>
      </c>
      <c r="AV4" s="65">
        <v>2006</v>
      </c>
      <c r="AW4" s="65">
        <v>2007</v>
      </c>
      <c r="AX4" s="65">
        <v>2008</v>
      </c>
      <c r="AY4" s="65">
        <v>2009</v>
      </c>
      <c r="AZ4" s="178">
        <v>2010</v>
      </c>
      <c r="BA4" s="198">
        <v>2011</v>
      </c>
      <c r="BB4" s="198">
        <v>2012</v>
      </c>
      <c r="BC4" s="198">
        <v>2013</v>
      </c>
      <c r="BD4" s="198">
        <v>2014</v>
      </c>
      <c r="BE4" s="198">
        <v>2015</v>
      </c>
      <c r="BF4" s="198">
        <v>2016</v>
      </c>
      <c r="BG4" s="198">
        <v>2017</v>
      </c>
      <c r="BH4" s="198">
        <v>2018</v>
      </c>
      <c r="BI4" s="198">
        <v>2019</v>
      </c>
      <c r="BJ4" s="198">
        <v>2020</v>
      </c>
      <c r="BK4" s="198">
        <v>2021</v>
      </c>
      <c r="BL4" s="198">
        <v>2022</v>
      </c>
      <c r="BM4" s="239">
        <v>2023</v>
      </c>
    </row>
    <row r="5" spans="1:65" s="57" customFormat="1" ht="18.75" customHeight="1">
      <c r="A5" s="76"/>
      <c r="B5" s="46" t="s">
        <v>92</v>
      </c>
      <c r="C5" s="66">
        <v>33.9</v>
      </c>
      <c r="D5" s="67">
        <v>37.799999999999997</v>
      </c>
      <c r="E5" s="67">
        <v>38.6</v>
      </c>
      <c r="F5" s="67">
        <v>34.799999999999997</v>
      </c>
      <c r="G5" s="67">
        <v>32.4</v>
      </c>
      <c r="H5" s="67">
        <v>35.9</v>
      </c>
      <c r="I5" s="67">
        <v>37.299999999999997</v>
      </c>
      <c r="J5" s="67">
        <v>38</v>
      </c>
      <c r="K5" s="67">
        <v>37.700000000000003</v>
      </c>
      <c r="L5" s="67">
        <v>40.299999999999997</v>
      </c>
      <c r="M5" s="67">
        <v>40.799999999999997</v>
      </c>
      <c r="N5" s="67">
        <v>40.5</v>
      </c>
      <c r="O5" s="67">
        <v>45.7</v>
      </c>
      <c r="P5" s="67">
        <v>52.2</v>
      </c>
      <c r="Q5" s="67">
        <v>54.4</v>
      </c>
      <c r="R5" s="67">
        <v>63.3</v>
      </c>
      <c r="S5" s="67">
        <v>76</v>
      </c>
      <c r="T5" s="67">
        <v>81.900000000000006</v>
      </c>
      <c r="U5" s="67">
        <v>82.2</v>
      </c>
      <c r="V5" s="67">
        <v>92.5</v>
      </c>
      <c r="W5" s="67">
        <v>112.4</v>
      </c>
      <c r="X5" s="67">
        <v>128.6</v>
      </c>
      <c r="Y5" s="67">
        <v>121.5</v>
      </c>
      <c r="Z5" s="67">
        <v>151.5</v>
      </c>
      <c r="AA5" s="267">
        <v>146</v>
      </c>
      <c r="AB5" s="66">
        <v>102.4</v>
      </c>
      <c r="AC5" s="67">
        <v>113.8</v>
      </c>
      <c r="AD5" s="67">
        <v>108.3</v>
      </c>
      <c r="AE5" s="67">
        <v>112.4</v>
      </c>
      <c r="AF5" s="267">
        <v>123.4</v>
      </c>
      <c r="AG5" s="66">
        <v>109.4</v>
      </c>
      <c r="AH5" s="67">
        <v>95.7</v>
      </c>
      <c r="AI5" s="67">
        <v>97.6</v>
      </c>
      <c r="AJ5" s="67">
        <v>110.2</v>
      </c>
      <c r="AK5" s="67">
        <v>104.4</v>
      </c>
      <c r="AL5" s="66">
        <v>85.899462424265892</v>
      </c>
      <c r="AM5" s="162">
        <v>97.693036158745031</v>
      </c>
      <c r="AN5" s="162">
        <v>92.764378478664185</v>
      </c>
      <c r="AO5" s="162">
        <v>84.843321492819996</v>
      </c>
      <c r="AP5" s="67">
        <v>96.020813017289029</v>
      </c>
      <c r="AQ5" s="67">
        <v>99.71730627734965</v>
      </c>
      <c r="AR5" s="67">
        <v>94.26057813154587</v>
      </c>
      <c r="AS5" s="67">
        <v>92.676366734377041</v>
      </c>
      <c r="AT5" s="67">
        <v>89.067885218603564</v>
      </c>
      <c r="AU5" s="67">
        <v>94.084554642971568</v>
      </c>
      <c r="AV5" s="67">
        <v>97.517012670170701</v>
      </c>
      <c r="AW5" s="67">
        <v>105.96614012173784</v>
      </c>
      <c r="AX5" s="67">
        <v>138.7065089965605</v>
      </c>
      <c r="AY5" s="67">
        <v>123.3044537463079</v>
      </c>
      <c r="AZ5" s="67">
        <v>120.04801920768308</v>
      </c>
      <c r="BA5" s="199">
        <v>115.72629051620649</v>
      </c>
      <c r="BB5" s="199">
        <v>118.4873949579832</v>
      </c>
      <c r="BC5" s="199">
        <v>115.24609843937574</v>
      </c>
      <c r="BD5" s="199">
        <v>96.638655462184872</v>
      </c>
      <c r="BE5" s="199">
        <v>95.198079231692674</v>
      </c>
      <c r="BF5" s="199">
        <v>97.478991596638664</v>
      </c>
      <c r="BG5" s="199">
        <v>100.72028811524612</v>
      </c>
      <c r="BH5" s="199">
        <v>101.80072028811524</v>
      </c>
      <c r="BI5" s="199">
        <v>99.759903961584627</v>
      </c>
      <c r="BJ5" s="199">
        <v>100</v>
      </c>
      <c r="BK5" s="199">
        <v>98.83873065608924</v>
      </c>
      <c r="BL5" s="199">
        <v>111.00460910282293</v>
      </c>
      <c r="BM5" s="200">
        <v>122.41293735144947</v>
      </c>
    </row>
    <row r="6" spans="1:65" ht="15" customHeight="1">
      <c r="A6" s="35"/>
      <c r="B6" s="221" t="s">
        <v>93</v>
      </c>
      <c r="C6" s="69">
        <v>29.8</v>
      </c>
      <c r="D6" s="70">
        <v>31</v>
      </c>
      <c r="E6" s="70">
        <v>34.799999999999997</v>
      </c>
      <c r="F6" s="70">
        <v>29.2</v>
      </c>
      <c r="G6" s="70">
        <v>27.6</v>
      </c>
      <c r="H6" s="70">
        <v>31.9</v>
      </c>
      <c r="I6" s="70">
        <v>33.200000000000003</v>
      </c>
      <c r="J6" s="70">
        <v>34.799999999999997</v>
      </c>
      <c r="K6" s="70">
        <v>33.200000000000003</v>
      </c>
      <c r="L6" s="70">
        <v>37.5</v>
      </c>
      <c r="M6" s="70">
        <v>35.799999999999997</v>
      </c>
      <c r="N6" s="70">
        <v>37.700000000000003</v>
      </c>
      <c r="O6" s="70">
        <v>39.700000000000003</v>
      </c>
      <c r="P6" s="70">
        <v>49.9</v>
      </c>
      <c r="Q6" s="70">
        <v>53.8</v>
      </c>
      <c r="R6" s="70">
        <v>67.5</v>
      </c>
      <c r="S6" s="70">
        <v>85.4</v>
      </c>
      <c r="T6" s="70">
        <v>87.5</v>
      </c>
      <c r="U6" s="70">
        <v>81.3</v>
      </c>
      <c r="V6" s="70">
        <v>93</v>
      </c>
      <c r="W6" s="70">
        <v>112.2</v>
      </c>
      <c r="X6" s="70">
        <v>140.1</v>
      </c>
      <c r="Y6" s="70">
        <v>123.7</v>
      </c>
      <c r="Z6" s="70">
        <v>167.5</v>
      </c>
      <c r="AA6" s="275">
        <v>144</v>
      </c>
      <c r="AB6" s="69">
        <v>106.2</v>
      </c>
      <c r="AC6" s="70">
        <v>124.2</v>
      </c>
      <c r="AD6" s="70">
        <v>117.6</v>
      </c>
      <c r="AE6" s="70">
        <v>121</v>
      </c>
      <c r="AF6" s="268">
        <v>137.4</v>
      </c>
      <c r="AG6" s="69">
        <v>110.3</v>
      </c>
      <c r="AH6" s="70">
        <v>95.7</v>
      </c>
      <c r="AI6" s="70">
        <v>97.3</v>
      </c>
      <c r="AJ6" s="70">
        <v>113.6</v>
      </c>
      <c r="AK6" s="70">
        <v>106.6</v>
      </c>
      <c r="AL6" s="69">
        <v>82.357402574226498</v>
      </c>
      <c r="AM6" s="163">
        <v>98.864574271119139</v>
      </c>
      <c r="AN6" s="163">
        <v>92.172477637243745</v>
      </c>
      <c r="AO6" s="163">
        <v>79.769791875794695</v>
      </c>
      <c r="AP6" s="70">
        <v>92.886301278190444</v>
      </c>
      <c r="AQ6" s="70">
        <v>97.080015168752354</v>
      </c>
      <c r="AR6" s="70">
        <v>89.941778759285256</v>
      </c>
      <c r="AS6" s="70">
        <v>83.874277811238258</v>
      </c>
      <c r="AT6" s="70">
        <v>82.089718708871487</v>
      </c>
      <c r="AU6" s="70">
        <v>88.335675567155192</v>
      </c>
      <c r="AV6" s="70">
        <v>93.332441053782134</v>
      </c>
      <c r="AW6" s="70">
        <v>98.802114702536286</v>
      </c>
      <c r="AX6" s="70">
        <v>134.28807245309955</v>
      </c>
      <c r="AY6" s="70">
        <v>115.37174596801178</v>
      </c>
      <c r="AZ6" s="70">
        <v>113.76564277588169</v>
      </c>
      <c r="BA6" s="201">
        <v>113.0830489192264</v>
      </c>
      <c r="BB6" s="201">
        <v>118.20250284414107</v>
      </c>
      <c r="BC6" s="201">
        <v>108.64618885096699</v>
      </c>
      <c r="BD6" s="201">
        <v>87.144482366325363</v>
      </c>
      <c r="BE6" s="201">
        <v>86.916951080773615</v>
      </c>
      <c r="BF6" s="201">
        <v>94.084186575654144</v>
      </c>
      <c r="BG6" s="201">
        <v>91.922639362912392</v>
      </c>
      <c r="BH6" s="201">
        <v>98.521046643913522</v>
      </c>
      <c r="BI6" s="201">
        <v>99.544937428896461</v>
      </c>
      <c r="BJ6" s="201">
        <v>100</v>
      </c>
      <c r="BK6" s="201">
        <v>100.20049376307524</v>
      </c>
      <c r="BL6" s="201">
        <v>115.2644892672472</v>
      </c>
      <c r="BM6" s="240">
        <v>121.59184874246132</v>
      </c>
    </row>
    <row r="7" spans="1:65" ht="15" customHeight="1">
      <c r="A7" s="35"/>
      <c r="B7" s="40" t="s">
        <v>49</v>
      </c>
      <c r="C7" s="69">
        <v>50.9</v>
      </c>
      <c r="D7" s="70">
        <v>53.1</v>
      </c>
      <c r="E7" s="70">
        <v>53.1</v>
      </c>
      <c r="F7" s="70">
        <v>53.1</v>
      </c>
      <c r="G7" s="70">
        <v>53.1</v>
      </c>
      <c r="H7" s="70">
        <v>53.1</v>
      </c>
      <c r="I7" s="70">
        <v>53.5</v>
      </c>
      <c r="J7" s="70">
        <v>53.5</v>
      </c>
      <c r="K7" s="70">
        <v>54</v>
      </c>
      <c r="L7" s="70">
        <v>56.5</v>
      </c>
      <c r="M7" s="70">
        <v>56.5</v>
      </c>
      <c r="N7" s="70">
        <v>60.3</v>
      </c>
      <c r="O7" s="70">
        <v>60.3</v>
      </c>
      <c r="P7" s="70">
        <v>60.3</v>
      </c>
      <c r="Q7" s="70">
        <v>58.9</v>
      </c>
      <c r="R7" s="70">
        <v>59.5</v>
      </c>
      <c r="S7" s="70">
        <v>59.5</v>
      </c>
      <c r="T7" s="70">
        <v>64.2</v>
      </c>
      <c r="U7" s="70">
        <v>69.8</v>
      </c>
      <c r="V7" s="70">
        <v>88.6</v>
      </c>
      <c r="W7" s="70">
        <v>109.1</v>
      </c>
      <c r="X7" s="70">
        <v>114.4</v>
      </c>
      <c r="Y7" s="70">
        <v>114.9</v>
      </c>
      <c r="Z7" s="70">
        <v>120.8</v>
      </c>
      <c r="AA7" s="268">
        <v>126.6</v>
      </c>
      <c r="AB7" s="69">
        <v>99.9</v>
      </c>
      <c r="AC7" s="70">
        <v>103.3</v>
      </c>
      <c r="AD7" s="70">
        <v>103.6</v>
      </c>
      <c r="AE7" s="70">
        <v>103.7</v>
      </c>
      <c r="AF7" s="268">
        <v>106.6</v>
      </c>
      <c r="AG7" s="69">
        <v>100</v>
      </c>
      <c r="AH7" s="70">
        <v>100</v>
      </c>
      <c r="AI7" s="70">
        <v>100</v>
      </c>
      <c r="AJ7" s="70">
        <v>104.4</v>
      </c>
      <c r="AK7" s="70">
        <v>104.8</v>
      </c>
      <c r="AL7" s="69">
        <v>115.00980663976262</v>
      </c>
      <c r="AM7" s="163">
        <v>115.23800070055579</v>
      </c>
      <c r="AN7" s="163">
        <v>120.48646409879893</v>
      </c>
      <c r="AO7" s="163">
        <v>122.31201658514436</v>
      </c>
      <c r="AP7" s="70">
        <v>121.17104628117845</v>
      </c>
      <c r="AQ7" s="70">
        <v>122.31201658514436</v>
      </c>
      <c r="AR7" s="70">
        <v>128.01686810497387</v>
      </c>
      <c r="AS7" s="70">
        <v>122.31201658514436</v>
      </c>
      <c r="AT7" s="70">
        <v>91.049430256478729</v>
      </c>
      <c r="AU7" s="70">
        <v>80.780697520785637</v>
      </c>
      <c r="AV7" s="70">
        <v>92.076303530048037</v>
      </c>
      <c r="AW7" s="70">
        <v>84.774093584666289</v>
      </c>
      <c r="AX7" s="70">
        <v>170.1186723213155</v>
      </c>
      <c r="AY7" s="70">
        <v>105.42565608644905</v>
      </c>
      <c r="AZ7" s="70">
        <v>77.700077700077713</v>
      </c>
      <c r="BA7" s="201">
        <v>129.37062937062939</v>
      </c>
      <c r="BB7" s="201">
        <v>133.64413364413366</v>
      </c>
      <c r="BC7" s="201">
        <v>127.73892773892777</v>
      </c>
      <c r="BD7" s="201">
        <v>121.28982128982129</v>
      </c>
      <c r="BE7" s="201">
        <v>109.63480963480964</v>
      </c>
      <c r="BF7" s="201">
        <v>145.76534576534576</v>
      </c>
      <c r="BG7" s="201">
        <v>99.145299145299148</v>
      </c>
      <c r="BH7" s="258">
        <v>114.37451437451438</v>
      </c>
      <c r="BI7" s="258">
        <v>108.7801087801088</v>
      </c>
      <c r="BJ7" s="258">
        <v>100</v>
      </c>
      <c r="BK7" s="258">
        <v>120.6139392974882</v>
      </c>
      <c r="BL7" s="258">
        <v>196.28761912190117</v>
      </c>
      <c r="BM7" s="243">
        <v>152.25651722143695</v>
      </c>
    </row>
    <row r="8" spans="1:65" ht="15" customHeight="1">
      <c r="A8" s="35"/>
      <c r="B8" s="40" t="s">
        <v>99</v>
      </c>
      <c r="C8" s="69">
        <v>42.1</v>
      </c>
      <c r="D8" s="70">
        <v>38.9</v>
      </c>
      <c r="E8" s="70">
        <v>33</v>
      </c>
      <c r="F8" s="70">
        <v>34.700000000000003</v>
      </c>
      <c r="G8" s="70">
        <v>39.299999999999997</v>
      </c>
      <c r="H8" s="70">
        <v>39.700000000000003</v>
      </c>
      <c r="I8" s="70">
        <v>35.5</v>
      </c>
      <c r="J8" s="70">
        <v>27.9</v>
      </c>
      <c r="K8" s="70">
        <v>34</v>
      </c>
      <c r="L8" s="70">
        <v>28.4</v>
      </c>
      <c r="M8" s="70">
        <v>35.5</v>
      </c>
      <c r="N8" s="70">
        <v>40.1</v>
      </c>
      <c r="O8" s="70">
        <v>40.5</v>
      </c>
      <c r="P8" s="70">
        <v>69.3</v>
      </c>
      <c r="Q8" s="70">
        <v>59</v>
      </c>
      <c r="R8" s="70">
        <v>51.2</v>
      </c>
      <c r="S8" s="70">
        <v>61.7</v>
      </c>
      <c r="T8" s="70">
        <v>82.7</v>
      </c>
      <c r="U8" s="70">
        <v>93.9</v>
      </c>
      <c r="V8" s="70">
        <v>106.9</v>
      </c>
      <c r="W8" s="70">
        <v>107.9</v>
      </c>
      <c r="X8" s="70">
        <v>152.69999999999999</v>
      </c>
      <c r="Y8" s="70">
        <v>175.9</v>
      </c>
      <c r="Z8" s="70">
        <v>211.1</v>
      </c>
      <c r="AA8" s="268">
        <v>194.3</v>
      </c>
      <c r="AB8" s="69">
        <v>77.099999999999994</v>
      </c>
      <c r="AC8" s="70">
        <v>80.8</v>
      </c>
      <c r="AD8" s="70">
        <v>113.8</v>
      </c>
      <c r="AE8" s="70">
        <v>126.5</v>
      </c>
      <c r="AF8" s="268">
        <v>129.1</v>
      </c>
      <c r="AG8" s="69">
        <v>109.3</v>
      </c>
      <c r="AH8" s="70">
        <v>96.6</v>
      </c>
      <c r="AI8" s="70">
        <v>107.4</v>
      </c>
      <c r="AJ8" s="70">
        <v>107.5</v>
      </c>
      <c r="AK8" s="70">
        <v>100.6</v>
      </c>
      <c r="AL8" s="69">
        <v>55.224008103589249</v>
      </c>
      <c r="AM8" s="163">
        <v>58.936119145543231</v>
      </c>
      <c r="AN8" s="163">
        <v>60.461644231277759</v>
      </c>
      <c r="AO8" s="163">
        <v>54.25784221595741</v>
      </c>
      <c r="AP8" s="70">
        <v>67.580761298038794</v>
      </c>
      <c r="AQ8" s="70">
        <v>60.35994255889544</v>
      </c>
      <c r="AR8" s="70">
        <v>58.427610783631735</v>
      </c>
      <c r="AS8" s="70">
        <v>64.275456945614025</v>
      </c>
      <c r="AT8" s="70">
        <v>66.411192065642325</v>
      </c>
      <c r="AU8" s="70">
        <v>65.800982031348525</v>
      </c>
      <c r="AV8" s="70">
        <v>69.157137219964454</v>
      </c>
      <c r="AW8" s="70">
        <v>79.683260311532564</v>
      </c>
      <c r="AX8" s="70">
        <v>94.684256987921913</v>
      </c>
      <c r="AY8" s="70">
        <v>103.73570582994667</v>
      </c>
      <c r="AZ8" s="70">
        <v>116.55011655011656</v>
      </c>
      <c r="BA8" s="201">
        <v>89.743589743589752</v>
      </c>
      <c r="BB8" s="201">
        <v>88.111888111888106</v>
      </c>
      <c r="BC8" s="201">
        <v>74.358974358974365</v>
      </c>
      <c r="BD8" s="201">
        <v>79.370629370629359</v>
      </c>
      <c r="BE8" s="201">
        <v>88.578088578088582</v>
      </c>
      <c r="BF8" s="201">
        <v>103.84615384615384</v>
      </c>
      <c r="BG8" s="201">
        <v>103.37995337995338</v>
      </c>
      <c r="BH8" s="201">
        <v>110.25641025641026</v>
      </c>
      <c r="BI8" s="201">
        <v>101.98135198135199</v>
      </c>
      <c r="BJ8" s="201">
        <v>100</v>
      </c>
      <c r="BK8" s="201">
        <v>113.89356602264533</v>
      </c>
      <c r="BL8" s="201">
        <v>120.65869910808485</v>
      </c>
      <c r="BM8" s="240">
        <v>133.65207825502563</v>
      </c>
    </row>
    <row r="9" spans="1:65" ht="15" customHeight="1">
      <c r="A9" s="35"/>
      <c r="B9" s="40" t="s">
        <v>94</v>
      </c>
      <c r="C9" s="69">
        <v>26.4</v>
      </c>
      <c r="D9" s="70">
        <v>27.8</v>
      </c>
      <c r="E9" s="70">
        <v>26.4</v>
      </c>
      <c r="F9" s="70">
        <v>41.5</v>
      </c>
      <c r="G9" s="70">
        <v>37.299999999999997</v>
      </c>
      <c r="H9" s="70">
        <v>35.299999999999997</v>
      </c>
      <c r="I9" s="70">
        <v>33.200000000000003</v>
      </c>
      <c r="J9" s="70">
        <v>32.9</v>
      </c>
      <c r="K9" s="70">
        <v>33.5</v>
      </c>
      <c r="L9" s="70">
        <v>27.2</v>
      </c>
      <c r="M9" s="70">
        <v>29.6</v>
      </c>
      <c r="N9" s="70">
        <v>32.5</v>
      </c>
      <c r="O9" s="70">
        <v>32.9</v>
      </c>
      <c r="P9" s="70">
        <v>51.3</v>
      </c>
      <c r="Q9" s="70">
        <v>50</v>
      </c>
      <c r="R9" s="70">
        <v>51.2</v>
      </c>
      <c r="S9" s="70">
        <v>56.6</v>
      </c>
      <c r="T9" s="70">
        <v>70.8</v>
      </c>
      <c r="U9" s="70">
        <v>84.3</v>
      </c>
      <c r="V9" s="70">
        <v>86.7</v>
      </c>
      <c r="W9" s="70">
        <v>124.1</v>
      </c>
      <c r="X9" s="70">
        <v>127.6</v>
      </c>
      <c r="Y9" s="70">
        <v>142</v>
      </c>
      <c r="Z9" s="70">
        <v>157.5</v>
      </c>
      <c r="AA9" s="268">
        <v>150</v>
      </c>
      <c r="AB9" s="69">
        <v>101.9</v>
      </c>
      <c r="AC9" s="70">
        <v>110.8</v>
      </c>
      <c r="AD9" s="70">
        <v>127</v>
      </c>
      <c r="AE9" s="70">
        <v>130.30000000000001</v>
      </c>
      <c r="AF9" s="268">
        <v>125.7</v>
      </c>
      <c r="AG9" s="69">
        <v>124.2</v>
      </c>
      <c r="AH9" s="70">
        <v>124.5</v>
      </c>
      <c r="AI9" s="70">
        <v>115.1</v>
      </c>
      <c r="AJ9" s="70">
        <v>117.5</v>
      </c>
      <c r="AK9" s="70">
        <v>108.2</v>
      </c>
      <c r="AL9" s="69">
        <v>72.952150509825344</v>
      </c>
      <c r="AM9" s="163">
        <v>79.871185042525198</v>
      </c>
      <c r="AN9" s="163">
        <v>78.393333006414537</v>
      </c>
      <c r="AO9" s="163">
        <v>66.033115977125519</v>
      </c>
      <c r="AP9" s="70">
        <v>77.587231895808742</v>
      </c>
      <c r="AQ9" s="70">
        <v>73.355201065128256</v>
      </c>
      <c r="AR9" s="70">
        <v>71.004072825861329</v>
      </c>
      <c r="AS9" s="70">
        <v>70.533847178007946</v>
      </c>
      <c r="AT9" s="70">
        <v>71.272773196063255</v>
      </c>
      <c r="AU9" s="70">
        <v>77.654406988359213</v>
      </c>
      <c r="AV9" s="70">
        <v>74.765878008688418</v>
      </c>
      <c r="AW9" s="70">
        <v>89.678748554895819</v>
      </c>
      <c r="AX9" s="70">
        <v>91.895526609061776</v>
      </c>
      <c r="AY9" s="70">
        <v>86.924569760325994</v>
      </c>
      <c r="AZ9" s="70">
        <v>116.41443538998834</v>
      </c>
      <c r="BA9" s="201">
        <v>98.603026775320131</v>
      </c>
      <c r="BB9" s="201">
        <v>93.597206053550636</v>
      </c>
      <c r="BC9" s="201">
        <v>93.364377182770667</v>
      </c>
      <c r="BD9" s="201">
        <v>92.316647264260752</v>
      </c>
      <c r="BE9" s="201">
        <v>89.755529685681012</v>
      </c>
      <c r="BF9" s="201">
        <v>154.8311990686845</v>
      </c>
      <c r="BG9" s="201">
        <v>100.58207217694995</v>
      </c>
      <c r="BH9" s="258">
        <v>81.722933643771825</v>
      </c>
      <c r="BI9" s="258">
        <v>96.973224679860294</v>
      </c>
      <c r="BJ9" s="258">
        <v>100</v>
      </c>
      <c r="BK9" s="258">
        <v>95.488509891002408</v>
      </c>
      <c r="BL9" s="258">
        <v>93.155091886955717</v>
      </c>
      <c r="BM9" s="243">
        <v>100.40510731865882</v>
      </c>
    </row>
    <row r="10" spans="1:65" ht="15" customHeight="1">
      <c r="A10" s="35"/>
      <c r="B10" s="40" t="s">
        <v>95</v>
      </c>
      <c r="C10" s="69" t="s">
        <v>5</v>
      </c>
      <c r="D10" s="70" t="s">
        <v>201</v>
      </c>
      <c r="E10" s="70" t="s">
        <v>5</v>
      </c>
      <c r="F10" s="70" t="s">
        <v>201</v>
      </c>
      <c r="G10" s="70" t="s">
        <v>5</v>
      </c>
      <c r="H10" s="70" t="s">
        <v>201</v>
      </c>
      <c r="I10" s="70" t="s">
        <v>5</v>
      </c>
      <c r="J10" s="70" t="s">
        <v>201</v>
      </c>
      <c r="K10" s="70" t="s">
        <v>7</v>
      </c>
      <c r="L10" s="70" t="s">
        <v>7</v>
      </c>
      <c r="M10" s="70" t="s">
        <v>7</v>
      </c>
      <c r="N10" s="70" t="s">
        <v>7</v>
      </c>
      <c r="O10" s="70" t="s">
        <v>7</v>
      </c>
      <c r="P10" s="70" t="s">
        <v>7</v>
      </c>
      <c r="Q10" s="70" t="s">
        <v>7</v>
      </c>
      <c r="R10" s="70" t="s">
        <v>7</v>
      </c>
      <c r="S10" s="70" t="s">
        <v>5</v>
      </c>
      <c r="T10" s="70">
        <v>73.3</v>
      </c>
      <c r="U10" s="70">
        <v>83.4</v>
      </c>
      <c r="V10" s="70">
        <v>95</v>
      </c>
      <c r="W10" s="70">
        <v>117.6</v>
      </c>
      <c r="X10" s="70">
        <v>142.5</v>
      </c>
      <c r="Y10" s="70">
        <v>162.4</v>
      </c>
      <c r="Z10" s="70">
        <v>189.9</v>
      </c>
      <c r="AA10" s="268">
        <v>202.7</v>
      </c>
      <c r="AB10" s="69">
        <v>102.5</v>
      </c>
      <c r="AC10" s="70">
        <v>109.1</v>
      </c>
      <c r="AD10" s="70">
        <v>115.1</v>
      </c>
      <c r="AE10" s="70">
        <v>113.2</v>
      </c>
      <c r="AF10" s="268">
        <v>119.3</v>
      </c>
      <c r="AG10" s="69">
        <v>99.4</v>
      </c>
      <c r="AH10" s="70">
        <v>104</v>
      </c>
      <c r="AI10" s="70">
        <v>105.1</v>
      </c>
      <c r="AJ10" s="70">
        <v>123.9</v>
      </c>
      <c r="AK10" s="70">
        <v>118</v>
      </c>
      <c r="AL10" s="69">
        <v>69.520109905727423</v>
      </c>
      <c r="AM10" s="163">
        <v>61.821971670851305</v>
      </c>
      <c r="AN10" s="163">
        <v>64.012980245392953</v>
      </c>
      <c r="AO10" s="163">
        <v>71.000521104742063</v>
      </c>
      <c r="AP10" s="70">
        <v>71.178170448623817</v>
      </c>
      <c r="AQ10" s="70">
        <v>66.085555924013448</v>
      </c>
      <c r="AR10" s="70">
        <v>68.335780946515726</v>
      </c>
      <c r="AS10" s="70">
        <v>69.520109905727423</v>
      </c>
      <c r="AT10" s="70">
        <v>85.626983751006691</v>
      </c>
      <c r="AU10" s="70">
        <v>84.442654791794965</v>
      </c>
      <c r="AV10" s="70">
        <v>84.620304135676733</v>
      </c>
      <c r="AW10" s="70">
        <v>85.686200198967256</v>
      </c>
      <c r="AX10" s="70">
        <v>87.640342981666592</v>
      </c>
      <c r="AY10" s="70">
        <v>86.51523047041546</v>
      </c>
      <c r="AZ10" s="70">
        <v>90.009000900090001</v>
      </c>
      <c r="BA10" s="201">
        <v>91.089108910891099</v>
      </c>
      <c r="BB10" s="201">
        <v>114.04140414041406</v>
      </c>
      <c r="BC10" s="201">
        <v>138.8838883888389</v>
      </c>
      <c r="BD10" s="201">
        <v>86.048604860486051</v>
      </c>
      <c r="BE10" s="201">
        <v>80.288028802880291</v>
      </c>
      <c r="BF10" s="201">
        <v>82.988298829883007</v>
      </c>
      <c r="BG10" s="201">
        <v>92.979297929792978</v>
      </c>
      <c r="BH10" s="201">
        <v>106.57065706570658</v>
      </c>
      <c r="BI10" s="201">
        <v>105.85058505850584</v>
      </c>
      <c r="BJ10" s="201">
        <v>100</v>
      </c>
      <c r="BK10" s="201">
        <v>100.15702406852232</v>
      </c>
      <c r="BL10" s="201">
        <v>107.2637868255716</v>
      </c>
      <c r="BM10" s="240">
        <v>103.39768764043684</v>
      </c>
    </row>
    <row r="11" spans="1:65" ht="15" customHeight="1">
      <c r="A11" s="35"/>
      <c r="B11" s="40" t="s">
        <v>96</v>
      </c>
      <c r="C11" s="69">
        <v>21.8</v>
      </c>
      <c r="D11" s="70">
        <v>20.399999999999999</v>
      </c>
      <c r="E11" s="70">
        <v>19.3</v>
      </c>
      <c r="F11" s="70">
        <v>20.8</v>
      </c>
      <c r="G11" s="70">
        <v>20.6</v>
      </c>
      <c r="H11" s="70">
        <v>20.100000000000001</v>
      </c>
      <c r="I11" s="70">
        <v>20.3</v>
      </c>
      <c r="J11" s="70">
        <v>20.2</v>
      </c>
      <c r="K11" s="70">
        <v>20.9</v>
      </c>
      <c r="L11" s="70">
        <v>22.1</v>
      </c>
      <c r="M11" s="70">
        <v>24.3</v>
      </c>
      <c r="N11" s="70">
        <v>25.4</v>
      </c>
      <c r="O11" s="70">
        <v>25.6</v>
      </c>
      <c r="P11" s="70">
        <v>37.9</v>
      </c>
      <c r="Q11" s="70">
        <v>44.3</v>
      </c>
      <c r="R11" s="70">
        <v>59.6</v>
      </c>
      <c r="S11" s="70">
        <v>59.6</v>
      </c>
      <c r="T11" s="70">
        <v>63.1</v>
      </c>
      <c r="U11" s="70">
        <v>71.099999999999994</v>
      </c>
      <c r="V11" s="70">
        <v>84.2</v>
      </c>
      <c r="W11" s="70">
        <v>115.2</v>
      </c>
      <c r="X11" s="70">
        <v>141.9</v>
      </c>
      <c r="Y11" s="70">
        <v>155.5</v>
      </c>
      <c r="Z11" s="70">
        <v>151.19999999999999</v>
      </c>
      <c r="AA11" s="275">
        <v>145</v>
      </c>
      <c r="AB11" s="69">
        <v>112</v>
      </c>
      <c r="AC11" s="70">
        <v>119.9</v>
      </c>
      <c r="AD11" s="70">
        <v>113.4</v>
      </c>
      <c r="AE11" s="70">
        <v>119.6</v>
      </c>
      <c r="AF11" s="268">
        <v>109.9</v>
      </c>
      <c r="AG11" s="69">
        <v>113.6</v>
      </c>
      <c r="AH11" s="70">
        <v>109.7</v>
      </c>
      <c r="AI11" s="70">
        <v>107.3</v>
      </c>
      <c r="AJ11" s="70">
        <v>115.9</v>
      </c>
      <c r="AK11" s="70">
        <v>108.4</v>
      </c>
      <c r="AL11" s="69">
        <v>165.38037486218303</v>
      </c>
      <c r="AM11" s="163">
        <v>168.17785383995127</v>
      </c>
      <c r="AN11" s="163">
        <v>120.45615363096316</v>
      </c>
      <c r="AO11" s="163">
        <v>87.050963484671456</v>
      </c>
      <c r="AP11" s="70">
        <v>98.569994569599615</v>
      </c>
      <c r="AQ11" s="70">
        <v>89.519327288584634</v>
      </c>
      <c r="AR11" s="70">
        <v>87.215521071599014</v>
      </c>
      <c r="AS11" s="70">
        <v>99.392782504237346</v>
      </c>
      <c r="AT11" s="70">
        <v>91.164903157860095</v>
      </c>
      <c r="AU11" s="70">
        <v>92.975036614063086</v>
      </c>
      <c r="AV11" s="70">
        <v>96.595303526469081</v>
      </c>
      <c r="AW11" s="70">
        <v>88.861096940874461</v>
      </c>
      <c r="AX11" s="70">
        <v>202.24127433395319</v>
      </c>
      <c r="AY11" s="70">
        <v>206.68432918099691</v>
      </c>
      <c r="AZ11" s="70">
        <v>149.25373134328359</v>
      </c>
      <c r="BA11" s="201">
        <v>174.77611940298507</v>
      </c>
      <c r="BB11" s="201">
        <v>191.79104477611941</v>
      </c>
      <c r="BC11" s="201">
        <v>194.32835820895519</v>
      </c>
      <c r="BD11" s="201">
        <v>156.26865671641792</v>
      </c>
      <c r="BE11" s="201">
        <v>94.328358208955237</v>
      </c>
      <c r="BF11" s="201">
        <v>119.40298507462686</v>
      </c>
      <c r="BG11" s="201">
        <v>110.74626865671642</v>
      </c>
      <c r="BH11" s="201">
        <v>114.4776119402985</v>
      </c>
      <c r="BI11" s="201">
        <v>94.776119402985074</v>
      </c>
      <c r="BJ11" s="201">
        <v>100</v>
      </c>
      <c r="BK11" s="201">
        <v>104.5117946201354</v>
      </c>
      <c r="BL11" s="201">
        <v>119.98377217798021</v>
      </c>
      <c r="BM11" s="240">
        <v>132.81199440857253</v>
      </c>
    </row>
    <row r="12" spans="1:65" ht="15" customHeight="1">
      <c r="A12" s="35"/>
      <c r="B12" s="40" t="s">
        <v>97</v>
      </c>
      <c r="C12" s="69" t="s">
        <v>5</v>
      </c>
      <c r="D12" s="70" t="s">
        <v>201</v>
      </c>
      <c r="E12" s="70" t="s">
        <v>5</v>
      </c>
      <c r="F12" s="70" t="s">
        <v>201</v>
      </c>
      <c r="G12" s="70" t="s">
        <v>5</v>
      </c>
      <c r="H12" s="70" t="s">
        <v>201</v>
      </c>
      <c r="I12" s="70" t="s">
        <v>5</v>
      </c>
      <c r="J12" s="70" t="s">
        <v>5</v>
      </c>
      <c r="K12" s="70" t="s">
        <v>7</v>
      </c>
      <c r="L12" s="70" t="s">
        <v>7</v>
      </c>
      <c r="M12" s="70" t="s">
        <v>7</v>
      </c>
      <c r="N12" s="70" t="s">
        <v>7</v>
      </c>
      <c r="O12" s="70" t="s">
        <v>7</v>
      </c>
      <c r="P12" s="70">
        <v>173.2</v>
      </c>
      <c r="Q12" s="70">
        <v>120.7</v>
      </c>
      <c r="R12" s="70">
        <v>101.1</v>
      </c>
      <c r="S12" s="70">
        <v>63.1</v>
      </c>
      <c r="T12" s="70">
        <v>70.7</v>
      </c>
      <c r="U12" s="70">
        <v>77.7</v>
      </c>
      <c r="V12" s="70">
        <v>111.2</v>
      </c>
      <c r="W12" s="70">
        <v>113.3</v>
      </c>
      <c r="X12" s="70">
        <v>132.6</v>
      </c>
      <c r="Y12" s="70">
        <v>237</v>
      </c>
      <c r="Z12" s="70">
        <v>167.9</v>
      </c>
      <c r="AA12" s="268">
        <v>209.5</v>
      </c>
      <c r="AB12" s="69">
        <v>174.2</v>
      </c>
      <c r="AC12" s="70">
        <v>153.1</v>
      </c>
      <c r="AD12" s="70">
        <v>155.9</v>
      </c>
      <c r="AE12" s="70">
        <v>154.69999999999999</v>
      </c>
      <c r="AF12" s="268">
        <v>163.9</v>
      </c>
      <c r="AG12" s="69">
        <v>167.8</v>
      </c>
      <c r="AH12" s="70">
        <v>115.2</v>
      </c>
      <c r="AI12" s="70">
        <v>114.5</v>
      </c>
      <c r="AJ12" s="70">
        <v>113.5</v>
      </c>
      <c r="AK12" s="70">
        <v>113.2</v>
      </c>
      <c r="AL12" s="69">
        <v>187.06659699090474</v>
      </c>
      <c r="AM12" s="163">
        <v>350.89012923144003</v>
      </c>
      <c r="AN12" s="163">
        <v>129.84056860551229</v>
      </c>
      <c r="AO12" s="163">
        <v>85.278003084114246</v>
      </c>
      <c r="AP12" s="70">
        <v>80.789687132318761</v>
      </c>
      <c r="AQ12" s="70">
        <v>78.064638161585805</v>
      </c>
      <c r="AR12" s="70">
        <v>78.224935159864202</v>
      </c>
      <c r="AS12" s="70">
        <v>79.507311146091482</v>
      </c>
      <c r="AT12" s="70">
        <v>79.827905142648277</v>
      </c>
      <c r="AU12" s="70">
        <v>79.667608144369893</v>
      </c>
      <c r="AV12" s="70">
        <v>79.667608144369893</v>
      </c>
      <c r="AW12" s="70">
        <v>89.926616034188143</v>
      </c>
      <c r="AX12" s="70">
        <v>143.62611045745558</v>
      </c>
      <c r="AY12" s="70">
        <v>210.14936474299577</v>
      </c>
      <c r="AZ12" s="70">
        <v>184.50184501845018</v>
      </c>
      <c r="BA12" s="201">
        <v>199.26199261992619</v>
      </c>
      <c r="BB12" s="201">
        <v>166.97416974169741</v>
      </c>
      <c r="BC12" s="201">
        <v>149.44649446494464</v>
      </c>
      <c r="BD12" s="201">
        <v>209.40959409594092</v>
      </c>
      <c r="BE12" s="201">
        <v>102.02952029520293</v>
      </c>
      <c r="BF12" s="201">
        <v>186.53136531365311</v>
      </c>
      <c r="BG12" s="201">
        <v>142.98892988929887</v>
      </c>
      <c r="BH12" s="258">
        <v>187.45387453874537</v>
      </c>
      <c r="BI12" s="258">
        <v>91.881918819188186</v>
      </c>
      <c r="BJ12" s="258">
        <v>100</v>
      </c>
      <c r="BK12" s="258">
        <v>125.48193631500793</v>
      </c>
      <c r="BL12" s="258">
        <v>146.04572442486636</v>
      </c>
      <c r="BM12" s="243">
        <v>128.37671639374346</v>
      </c>
    </row>
    <row r="13" spans="1:65" ht="15" customHeight="1">
      <c r="A13" s="35"/>
      <c r="B13" s="40" t="s">
        <v>61</v>
      </c>
      <c r="C13" s="69">
        <v>32.200000000000003</v>
      </c>
      <c r="D13" s="70">
        <v>31.6</v>
      </c>
      <c r="E13" s="70">
        <v>47.6</v>
      </c>
      <c r="F13" s="70">
        <v>22.6</v>
      </c>
      <c r="G13" s="70">
        <v>22.6</v>
      </c>
      <c r="H13" s="70">
        <v>29.5</v>
      </c>
      <c r="I13" s="70">
        <v>38.5</v>
      </c>
      <c r="J13" s="70">
        <v>44.1</v>
      </c>
      <c r="K13" s="70">
        <v>36.200000000000003</v>
      </c>
      <c r="L13" s="70">
        <v>47.4</v>
      </c>
      <c r="M13" s="70">
        <v>43.1</v>
      </c>
      <c r="N13" s="70">
        <v>34.5</v>
      </c>
      <c r="O13" s="70">
        <v>40.200000000000003</v>
      </c>
      <c r="P13" s="70">
        <v>43.1</v>
      </c>
      <c r="Q13" s="70">
        <v>41.7</v>
      </c>
      <c r="R13" s="70">
        <v>87.6</v>
      </c>
      <c r="S13" s="70">
        <v>142</v>
      </c>
      <c r="T13" s="70">
        <v>118.4</v>
      </c>
      <c r="U13" s="70">
        <v>101</v>
      </c>
      <c r="V13" s="70">
        <v>105.2</v>
      </c>
      <c r="W13" s="70">
        <v>123.3</v>
      </c>
      <c r="X13" s="70">
        <v>174.3</v>
      </c>
      <c r="Y13" s="70">
        <v>100.6</v>
      </c>
      <c r="Z13" s="70">
        <v>209.8</v>
      </c>
      <c r="AA13" s="268">
        <v>113.1</v>
      </c>
      <c r="AB13" s="72">
        <v>100.8</v>
      </c>
      <c r="AC13" s="70">
        <v>113.8</v>
      </c>
      <c r="AD13" s="70">
        <v>125.1</v>
      </c>
      <c r="AE13" s="70">
        <v>119.7</v>
      </c>
      <c r="AF13" s="268">
        <v>124.7</v>
      </c>
      <c r="AG13" s="69">
        <v>108.8</v>
      </c>
      <c r="AH13" s="70">
        <v>108.4</v>
      </c>
      <c r="AI13" s="70">
        <v>111.3</v>
      </c>
      <c r="AJ13" s="70">
        <v>108</v>
      </c>
      <c r="AK13" s="70">
        <v>97.2</v>
      </c>
      <c r="AL13" s="69">
        <v>78.225191940000343</v>
      </c>
      <c r="AM13" s="163">
        <v>85.081583265418701</v>
      </c>
      <c r="AN13" s="163">
        <v>86.328199870040223</v>
      </c>
      <c r="AO13" s="163">
        <v>76.355267033068074</v>
      </c>
      <c r="AP13" s="70">
        <v>73.004984908147748</v>
      </c>
      <c r="AQ13" s="70">
        <v>87.574816474661745</v>
      </c>
      <c r="AR13" s="70">
        <v>73.784120286036185</v>
      </c>
      <c r="AS13" s="70">
        <v>61.55169485318752</v>
      </c>
      <c r="AT13" s="70">
        <v>59.448029332888694</v>
      </c>
      <c r="AU13" s="70">
        <v>76.121526419701539</v>
      </c>
      <c r="AV13" s="70">
        <v>87.185248785717533</v>
      </c>
      <c r="AW13" s="70">
        <v>81.263819913765303</v>
      </c>
      <c r="AX13" s="70">
        <v>90.925098599582071</v>
      </c>
      <c r="AY13" s="70">
        <v>83.679139585219502</v>
      </c>
      <c r="AZ13" s="70">
        <v>101.83299389002036</v>
      </c>
      <c r="BA13" s="201">
        <v>84.114052953156815</v>
      </c>
      <c r="BB13" s="201">
        <v>86.65987780040733</v>
      </c>
      <c r="BC13" s="201">
        <v>98.879837067209763</v>
      </c>
      <c r="BD13" s="201">
        <v>79.327902240325869</v>
      </c>
      <c r="BE13" s="201">
        <v>89.918533604887969</v>
      </c>
      <c r="BF13" s="201">
        <v>88.696537678207733</v>
      </c>
      <c r="BG13" s="201">
        <v>83.095723014256606</v>
      </c>
      <c r="BH13" s="201">
        <v>88.594704684317719</v>
      </c>
      <c r="BI13" s="201">
        <v>113.03462321792261</v>
      </c>
      <c r="BJ13" s="201">
        <v>100</v>
      </c>
      <c r="BK13" s="201">
        <v>95.354830339076983</v>
      </c>
      <c r="BL13" s="201">
        <v>104.32088166509168</v>
      </c>
      <c r="BM13" s="240">
        <v>113.84215118323621</v>
      </c>
    </row>
    <row r="14" spans="1:65" ht="15" customHeight="1">
      <c r="A14" s="35"/>
      <c r="B14" s="40" t="s">
        <v>50</v>
      </c>
      <c r="C14" s="69">
        <v>21.2</v>
      </c>
      <c r="D14" s="70">
        <v>22.4</v>
      </c>
      <c r="E14" s="70">
        <v>24</v>
      </c>
      <c r="F14" s="70">
        <v>20.7</v>
      </c>
      <c r="G14" s="70">
        <v>21.3</v>
      </c>
      <c r="H14" s="70">
        <v>24.8</v>
      </c>
      <c r="I14" s="70">
        <v>25.8</v>
      </c>
      <c r="J14" s="70">
        <v>27</v>
      </c>
      <c r="K14" s="70">
        <v>28.5</v>
      </c>
      <c r="L14" s="70">
        <v>29.6</v>
      </c>
      <c r="M14" s="70">
        <v>27.8</v>
      </c>
      <c r="N14" s="70">
        <v>33.799999999999997</v>
      </c>
      <c r="O14" s="70">
        <v>36.9</v>
      </c>
      <c r="P14" s="70">
        <v>53.2</v>
      </c>
      <c r="Q14" s="70">
        <v>52.9</v>
      </c>
      <c r="R14" s="70">
        <v>47.2</v>
      </c>
      <c r="S14" s="70">
        <v>56</v>
      </c>
      <c r="T14" s="70">
        <v>75.5</v>
      </c>
      <c r="U14" s="70">
        <v>73.900000000000006</v>
      </c>
      <c r="V14" s="70">
        <v>84</v>
      </c>
      <c r="W14" s="70">
        <v>114.4</v>
      </c>
      <c r="X14" s="70">
        <v>122.8</v>
      </c>
      <c r="Y14" s="70">
        <v>127.9</v>
      </c>
      <c r="Z14" s="70">
        <v>154.5</v>
      </c>
      <c r="AA14" s="268">
        <v>160.1</v>
      </c>
      <c r="AB14" s="72">
        <v>132.5</v>
      </c>
      <c r="AC14" s="70">
        <v>129</v>
      </c>
      <c r="AD14" s="70">
        <v>134.19999999999999</v>
      </c>
      <c r="AE14" s="70">
        <v>143.4</v>
      </c>
      <c r="AF14" s="268">
        <v>135.5</v>
      </c>
      <c r="AG14" s="69">
        <v>139.19999999999999</v>
      </c>
      <c r="AH14" s="70">
        <v>116</v>
      </c>
      <c r="AI14" s="70">
        <v>127.3</v>
      </c>
      <c r="AJ14" s="70">
        <v>150</v>
      </c>
      <c r="AK14" s="70">
        <v>122.6</v>
      </c>
      <c r="AL14" s="69">
        <v>60.758794490282042</v>
      </c>
      <c r="AM14" s="163">
        <v>61.135398588362314</v>
      </c>
      <c r="AN14" s="163">
        <v>66.847227409246258</v>
      </c>
      <c r="AO14" s="163">
        <v>49.209602149154058</v>
      </c>
      <c r="AP14" s="70">
        <v>74.94421551797187</v>
      </c>
      <c r="AQ14" s="70">
        <v>80.028370842055381</v>
      </c>
      <c r="AR14" s="70">
        <v>74.755913468931737</v>
      </c>
      <c r="AS14" s="70">
        <v>73.061195027570562</v>
      </c>
      <c r="AT14" s="70">
        <v>74.94421551797187</v>
      </c>
      <c r="AU14" s="70">
        <v>80.091138191735425</v>
      </c>
      <c r="AV14" s="70">
        <v>82.601832178937158</v>
      </c>
      <c r="AW14" s="70">
        <v>96.598951157586839</v>
      </c>
      <c r="AX14" s="70">
        <v>117.37494390168123</v>
      </c>
      <c r="AY14" s="70">
        <v>103.12675552431136</v>
      </c>
      <c r="AZ14" s="70">
        <v>109.5290251916758</v>
      </c>
      <c r="BA14" s="201">
        <v>104.92880613362541</v>
      </c>
      <c r="BB14" s="201">
        <v>100.43811610076672</v>
      </c>
      <c r="BC14" s="201">
        <v>86.637458926615551</v>
      </c>
      <c r="BD14" s="201">
        <v>77.437020810514795</v>
      </c>
      <c r="BE14" s="201">
        <v>78.203723986856517</v>
      </c>
      <c r="BF14" s="201">
        <v>81.92771084337349</v>
      </c>
      <c r="BG14" s="201">
        <v>85.87075575027383</v>
      </c>
      <c r="BH14" s="201">
        <v>93.428258488499452</v>
      </c>
      <c r="BI14" s="201">
        <v>98.795180722891573</v>
      </c>
      <c r="BJ14" s="201">
        <v>100</v>
      </c>
      <c r="BK14" s="201">
        <v>95.712661571671404</v>
      </c>
      <c r="BL14" s="201">
        <v>101.49823649267826</v>
      </c>
      <c r="BM14" s="240">
        <v>108.1097735682529</v>
      </c>
    </row>
    <row r="15" spans="1:65" ht="15" customHeight="1">
      <c r="A15" s="35"/>
      <c r="B15" s="71" t="s">
        <v>100</v>
      </c>
      <c r="C15" s="69" t="s">
        <v>5</v>
      </c>
      <c r="D15" s="70" t="s">
        <v>201</v>
      </c>
      <c r="E15" s="70" t="s">
        <v>5</v>
      </c>
      <c r="F15" s="70" t="s">
        <v>201</v>
      </c>
      <c r="G15" s="70" t="s">
        <v>5</v>
      </c>
      <c r="H15" s="70" t="s">
        <v>201</v>
      </c>
      <c r="I15" s="70" t="s">
        <v>5</v>
      </c>
      <c r="J15" s="70" t="s">
        <v>5</v>
      </c>
      <c r="K15" s="70" t="s">
        <v>7</v>
      </c>
      <c r="L15" s="70" t="s">
        <v>7</v>
      </c>
      <c r="M15" s="70" t="s">
        <v>7</v>
      </c>
      <c r="N15" s="70" t="s">
        <v>7</v>
      </c>
      <c r="O15" s="70" t="s">
        <v>7</v>
      </c>
      <c r="P15" s="70" t="s">
        <v>7</v>
      </c>
      <c r="Q15" s="70" t="s">
        <v>7</v>
      </c>
      <c r="R15" s="70" t="s">
        <v>7</v>
      </c>
      <c r="S15" s="70" t="s">
        <v>7</v>
      </c>
      <c r="T15" s="70" t="s">
        <v>7</v>
      </c>
      <c r="U15" s="70" t="s">
        <v>7</v>
      </c>
      <c r="V15" s="70" t="s">
        <v>7</v>
      </c>
      <c r="W15" s="70" t="s">
        <v>7</v>
      </c>
      <c r="X15" s="70" t="s">
        <v>7</v>
      </c>
      <c r="Y15" s="70" t="s">
        <v>7</v>
      </c>
      <c r="Z15" s="70" t="s">
        <v>7</v>
      </c>
      <c r="AA15" s="268" t="s">
        <v>7</v>
      </c>
      <c r="AB15" s="69" t="s">
        <v>7</v>
      </c>
      <c r="AC15" s="70" t="s">
        <v>7</v>
      </c>
      <c r="AD15" s="70" t="s">
        <v>7</v>
      </c>
      <c r="AE15" s="70" t="s">
        <v>7</v>
      </c>
      <c r="AF15" s="268" t="s">
        <v>7</v>
      </c>
      <c r="AG15" s="69" t="s">
        <v>7</v>
      </c>
      <c r="AH15" s="70" t="s">
        <v>7</v>
      </c>
      <c r="AI15" s="70" t="s">
        <v>7</v>
      </c>
      <c r="AJ15" s="70" t="s">
        <v>7</v>
      </c>
      <c r="AK15" s="70" t="s">
        <v>7</v>
      </c>
      <c r="AL15" s="69" t="s">
        <v>7</v>
      </c>
      <c r="AM15" s="70" t="s">
        <v>7</v>
      </c>
      <c r="AN15" s="70" t="s">
        <v>7</v>
      </c>
      <c r="AO15" s="70" t="s">
        <v>7</v>
      </c>
      <c r="AP15" s="70">
        <v>88.850809970330175</v>
      </c>
      <c r="AQ15" s="70">
        <v>113.93454203678392</v>
      </c>
      <c r="AR15" s="70">
        <v>81.824342855329562</v>
      </c>
      <c r="AS15" s="70">
        <v>59.007213084037303</v>
      </c>
      <c r="AT15" s="70">
        <v>75.780070068232277</v>
      </c>
      <c r="AU15" s="70">
        <v>73.135700723877221</v>
      </c>
      <c r="AV15" s="70">
        <v>76.762264396135578</v>
      </c>
      <c r="AW15" s="70">
        <v>104.4903658069444</v>
      </c>
      <c r="AX15" s="70">
        <v>112.65013406952575</v>
      </c>
      <c r="AY15" s="70">
        <v>77.442245084684046</v>
      </c>
      <c r="AZ15" s="70">
        <v>78.802206461780926</v>
      </c>
      <c r="BA15" s="201">
        <v>110.32308904649331</v>
      </c>
      <c r="BB15" s="201">
        <v>107.72261623325451</v>
      </c>
      <c r="BC15" s="201">
        <v>87.155240346729698</v>
      </c>
      <c r="BD15" s="201">
        <v>77.698975571315984</v>
      </c>
      <c r="BE15" s="201">
        <v>51.063829787234042</v>
      </c>
      <c r="BF15" s="201">
        <v>80.220646178092977</v>
      </c>
      <c r="BG15" s="201">
        <v>81.481481481481481</v>
      </c>
      <c r="BH15" s="258">
        <v>100.07880220646177</v>
      </c>
      <c r="BI15" s="258">
        <v>90.149724192277375</v>
      </c>
      <c r="BJ15" s="258">
        <v>100</v>
      </c>
      <c r="BK15" s="258">
        <v>93.12754302947171</v>
      </c>
      <c r="BL15" s="258">
        <v>80.51407801567089</v>
      </c>
      <c r="BM15" s="243">
        <v>126.36472407396792</v>
      </c>
    </row>
    <row r="16" spans="1:65" ht="6" customHeight="1">
      <c r="A16" s="35"/>
      <c r="B16" s="39"/>
      <c r="C16" s="72"/>
      <c r="D16" s="73"/>
      <c r="E16" s="73"/>
      <c r="F16" s="73"/>
      <c r="G16" s="73"/>
      <c r="H16" s="73"/>
      <c r="I16" s="73"/>
      <c r="J16" s="73"/>
      <c r="K16" s="73"/>
      <c r="L16" s="73"/>
      <c r="M16" s="73"/>
      <c r="N16" s="73"/>
      <c r="O16" s="73"/>
      <c r="P16" s="73"/>
      <c r="Q16" s="73"/>
      <c r="R16" s="73"/>
      <c r="S16" s="73"/>
      <c r="T16" s="73"/>
      <c r="U16" s="73"/>
      <c r="V16" s="73"/>
      <c r="W16" s="73"/>
      <c r="X16" s="73"/>
      <c r="Y16" s="73"/>
      <c r="Z16" s="73"/>
      <c r="AA16" s="275"/>
      <c r="AB16" s="269"/>
      <c r="AC16" s="86"/>
      <c r="AD16" s="86"/>
      <c r="AE16" s="86"/>
      <c r="AF16" s="270"/>
      <c r="AG16" s="269"/>
      <c r="AH16" s="86"/>
      <c r="AI16" s="86"/>
      <c r="AJ16" s="86"/>
      <c r="AK16" s="86"/>
      <c r="AL16" s="269"/>
      <c r="AM16" s="70"/>
      <c r="AN16" s="70"/>
      <c r="AO16" s="70"/>
      <c r="AP16" s="70"/>
      <c r="AQ16" s="70"/>
      <c r="AR16" s="70"/>
      <c r="AS16" s="70"/>
      <c r="AT16" s="70"/>
      <c r="AU16" s="70"/>
      <c r="AV16" s="70"/>
      <c r="AW16" s="70"/>
      <c r="AX16" s="70"/>
      <c r="AY16" s="70"/>
      <c r="AZ16" s="70"/>
      <c r="BA16" s="201"/>
      <c r="BB16" s="201"/>
      <c r="BC16" s="201"/>
      <c r="BD16" s="201"/>
      <c r="BE16" s="201"/>
      <c r="BF16" s="201"/>
      <c r="BG16" s="201"/>
      <c r="BH16" s="201"/>
      <c r="BI16" s="201"/>
      <c r="BJ16" s="201"/>
      <c r="BK16" s="201"/>
      <c r="BL16" s="201"/>
      <c r="BM16" s="240"/>
    </row>
    <row r="17" spans="1:65" ht="15" customHeight="1">
      <c r="A17" s="35"/>
      <c r="B17" s="221" t="s">
        <v>101</v>
      </c>
      <c r="C17" s="69">
        <v>38.4</v>
      </c>
      <c r="D17" s="70">
        <v>44.6</v>
      </c>
      <c r="E17" s="70">
        <v>42.7</v>
      </c>
      <c r="F17" s="70">
        <v>42.9</v>
      </c>
      <c r="G17" s="70">
        <v>38.799999999999997</v>
      </c>
      <c r="H17" s="70">
        <v>40.299999999999997</v>
      </c>
      <c r="I17" s="70">
        <v>41.5</v>
      </c>
      <c r="J17" s="70">
        <v>40.9</v>
      </c>
      <c r="K17" s="70">
        <v>42.1</v>
      </c>
      <c r="L17" s="70">
        <v>42.3</v>
      </c>
      <c r="M17" s="70">
        <v>45.9</v>
      </c>
      <c r="N17" s="70">
        <v>44.6</v>
      </c>
      <c r="O17" s="70">
        <v>51.8</v>
      </c>
      <c r="P17" s="70">
        <v>54</v>
      </c>
      <c r="Q17" s="70">
        <v>55.3</v>
      </c>
      <c r="R17" s="70">
        <v>58.9</v>
      </c>
      <c r="S17" s="70">
        <v>63.2</v>
      </c>
      <c r="T17" s="70">
        <v>73.900000000000006</v>
      </c>
      <c r="U17" s="70">
        <v>83.3</v>
      </c>
      <c r="V17" s="70">
        <v>91.9</v>
      </c>
      <c r="W17" s="70">
        <v>107.8</v>
      </c>
      <c r="X17" s="70">
        <v>115</v>
      </c>
      <c r="Y17" s="70">
        <v>118.8</v>
      </c>
      <c r="Z17" s="70">
        <v>132.4</v>
      </c>
      <c r="AA17" s="268">
        <v>148.6</v>
      </c>
      <c r="AB17" s="69">
        <v>97.9</v>
      </c>
      <c r="AC17" s="70">
        <v>99.7</v>
      </c>
      <c r="AD17" s="73">
        <v>97</v>
      </c>
      <c r="AE17" s="70">
        <v>101.1</v>
      </c>
      <c r="AF17" s="268">
        <v>105.6</v>
      </c>
      <c r="AG17" s="69">
        <v>109.2</v>
      </c>
      <c r="AH17" s="70">
        <v>95.9</v>
      </c>
      <c r="AI17" s="70">
        <v>98.3</v>
      </c>
      <c r="AJ17" s="70">
        <v>104.9</v>
      </c>
      <c r="AK17" s="70">
        <v>99.2</v>
      </c>
      <c r="AL17" s="69">
        <v>99.507791815484154</v>
      </c>
      <c r="AM17" s="163">
        <v>102.78107444099346</v>
      </c>
      <c r="AN17" s="163">
        <v>99.040180011839965</v>
      </c>
      <c r="AO17" s="51">
        <v>98.385523486738066</v>
      </c>
      <c r="AP17" s="70">
        <v>105.11913345921444</v>
      </c>
      <c r="AQ17" s="70">
        <v>110.35638566002939</v>
      </c>
      <c r="AR17" s="70">
        <v>106.33492414868932</v>
      </c>
      <c r="AS17" s="70">
        <v>113.34910120335222</v>
      </c>
      <c r="AT17" s="70">
        <v>103.43573096609535</v>
      </c>
      <c r="AU17" s="70">
        <v>108.39241608472379</v>
      </c>
      <c r="AV17" s="70">
        <v>108.11184900253727</v>
      </c>
      <c r="AW17" s="70">
        <v>125.69405281955892</v>
      </c>
      <c r="AX17" s="70">
        <v>154.49893992404117</v>
      </c>
      <c r="AY17" s="70">
        <v>149.44873244468388</v>
      </c>
      <c r="AZ17" s="70">
        <v>142.24751066856331</v>
      </c>
      <c r="BA17" s="201">
        <v>125.88904694167853</v>
      </c>
      <c r="BB17" s="201">
        <v>122.61735419630158</v>
      </c>
      <c r="BC17" s="201">
        <v>122.75960170697013</v>
      </c>
      <c r="BD17" s="201">
        <v>117.0697012802276</v>
      </c>
      <c r="BE17" s="201">
        <v>116.92745376955904</v>
      </c>
      <c r="BF17" s="201">
        <v>106.1166429587482</v>
      </c>
      <c r="BG17" s="201">
        <v>119.7724039829303</v>
      </c>
      <c r="BH17" s="201">
        <v>108.39260312944525</v>
      </c>
      <c r="BI17" s="201">
        <v>98.435277382645808</v>
      </c>
      <c r="BJ17" s="201">
        <v>100</v>
      </c>
      <c r="BK17" s="201">
        <v>95.624241227750829</v>
      </c>
      <c r="BL17" s="201">
        <v>105.03348922242022</v>
      </c>
      <c r="BM17" s="240">
        <v>132.96792575334752</v>
      </c>
    </row>
    <row r="18" spans="1:65" ht="15" customHeight="1">
      <c r="A18" s="35"/>
      <c r="B18" s="40" t="s">
        <v>67</v>
      </c>
      <c r="C18" s="69">
        <v>27.1</v>
      </c>
      <c r="D18" s="70">
        <v>27.1</v>
      </c>
      <c r="E18" s="70">
        <v>26.9</v>
      </c>
      <c r="F18" s="70">
        <v>29.1</v>
      </c>
      <c r="G18" s="70">
        <v>29.1</v>
      </c>
      <c r="H18" s="70">
        <v>31.1</v>
      </c>
      <c r="I18" s="70">
        <v>31.4</v>
      </c>
      <c r="J18" s="70">
        <v>31.5</v>
      </c>
      <c r="K18" s="70">
        <v>34.1</v>
      </c>
      <c r="L18" s="70">
        <v>32.4</v>
      </c>
      <c r="M18" s="70">
        <v>35</v>
      </c>
      <c r="N18" s="73">
        <v>35.9</v>
      </c>
      <c r="O18" s="73">
        <v>35.9</v>
      </c>
      <c r="P18" s="70">
        <v>62.4</v>
      </c>
      <c r="Q18" s="70">
        <v>60.9</v>
      </c>
      <c r="R18" s="70">
        <v>54.8</v>
      </c>
      <c r="S18" s="70">
        <v>61.7</v>
      </c>
      <c r="T18" s="70">
        <v>71.900000000000006</v>
      </c>
      <c r="U18" s="70">
        <v>80</v>
      </c>
      <c r="V18" s="70">
        <v>87.4</v>
      </c>
      <c r="W18" s="70">
        <v>108.2</v>
      </c>
      <c r="X18" s="70">
        <v>117.9</v>
      </c>
      <c r="Y18" s="70">
        <v>114.4</v>
      </c>
      <c r="Z18" s="70">
        <v>124.2</v>
      </c>
      <c r="AA18" s="275">
        <v>121.1</v>
      </c>
      <c r="AB18" s="69">
        <v>102.5</v>
      </c>
      <c r="AC18" s="70">
        <v>103.8</v>
      </c>
      <c r="AD18" s="73">
        <v>102.1</v>
      </c>
      <c r="AE18" s="70">
        <v>109.8</v>
      </c>
      <c r="AF18" s="268">
        <v>120.1</v>
      </c>
      <c r="AG18" s="69">
        <v>125.3</v>
      </c>
      <c r="AH18" s="70">
        <v>112.7</v>
      </c>
      <c r="AI18" s="70">
        <v>112.3</v>
      </c>
      <c r="AJ18" s="70">
        <v>126.7</v>
      </c>
      <c r="AK18" s="70">
        <v>125.4</v>
      </c>
      <c r="AL18" s="69">
        <v>58.63928038945955</v>
      </c>
      <c r="AM18" s="163">
        <v>56.94033723506783</v>
      </c>
      <c r="AN18" s="163">
        <v>60.132291040288635</v>
      </c>
      <c r="AO18" s="163">
        <v>62.294582327696268</v>
      </c>
      <c r="AP18" s="70">
        <v>63.581660474962717</v>
      </c>
      <c r="AQ18" s="70">
        <v>64.920221748119815</v>
      </c>
      <c r="AR18" s="70">
        <v>64.971704874010484</v>
      </c>
      <c r="AS18" s="70">
        <v>66.722131154292867</v>
      </c>
      <c r="AT18" s="70">
        <v>47.004093938170826</v>
      </c>
      <c r="AU18" s="70">
        <v>43.966589510622001</v>
      </c>
      <c r="AV18" s="70">
        <v>51.534609016548728</v>
      </c>
      <c r="AW18" s="70">
        <v>59.360044151928768</v>
      </c>
      <c r="AX18" s="70">
        <v>65.280603629354445</v>
      </c>
      <c r="AY18" s="70">
        <v>63.530177349072083</v>
      </c>
      <c r="AZ18" s="70">
        <v>85.61643835616438</v>
      </c>
      <c r="BA18" s="201">
        <v>80.222602739726028</v>
      </c>
      <c r="BB18" s="201">
        <v>88.955479452054803</v>
      </c>
      <c r="BC18" s="201">
        <v>92.551369863013704</v>
      </c>
      <c r="BD18" s="201">
        <v>89.640410958904113</v>
      </c>
      <c r="BE18" s="201">
        <v>83.304794520547944</v>
      </c>
      <c r="BF18" s="201">
        <v>91.010273972602747</v>
      </c>
      <c r="BG18" s="201">
        <v>93.493150684931521</v>
      </c>
      <c r="BH18" s="201">
        <v>93.236301369863014</v>
      </c>
      <c r="BI18" s="201">
        <v>94.092465753424676</v>
      </c>
      <c r="BJ18" s="201">
        <v>100</v>
      </c>
      <c r="BK18" s="201">
        <v>97.107367460055869</v>
      </c>
      <c r="BL18" s="201">
        <v>102.74095286588165</v>
      </c>
      <c r="BM18" s="240">
        <v>116.59069433465422</v>
      </c>
    </row>
    <row r="19" spans="1:65" ht="15" customHeight="1">
      <c r="A19" s="35"/>
      <c r="B19" s="40" t="s">
        <v>52</v>
      </c>
      <c r="C19" s="69">
        <v>45</v>
      </c>
      <c r="D19" s="70">
        <v>55.8</v>
      </c>
      <c r="E19" s="70">
        <v>64.400000000000006</v>
      </c>
      <c r="F19" s="70">
        <v>49.3</v>
      </c>
      <c r="G19" s="73">
        <v>41.8</v>
      </c>
      <c r="H19" s="70">
        <v>47.1</v>
      </c>
      <c r="I19" s="70">
        <v>43.6</v>
      </c>
      <c r="J19" s="70">
        <v>44.9</v>
      </c>
      <c r="K19" s="70">
        <v>45.9</v>
      </c>
      <c r="L19" s="70">
        <v>47.7</v>
      </c>
      <c r="M19" s="70">
        <v>48.7</v>
      </c>
      <c r="N19" s="70">
        <v>43.8</v>
      </c>
      <c r="O19" s="70">
        <v>55.2</v>
      </c>
      <c r="P19" s="70">
        <v>50.2</v>
      </c>
      <c r="Q19" s="70">
        <v>46.2</v>
      </c>
      <c r="R19" s="70">
        <v>66.099999999999994</v>
      </c>
      <c r="S19" s="70">
        <v>71.900000000000006</v>
      </c>
      <c r="T19" s="70">
        <v>73.7</v>
      </c>
      <c r="U19" s="70">
        <v>88.8</v>
      </c>
      <c r="V19" s="70">
        <v>101.1</v>
      </c>
      <c r="W19" s="70">
        <v>108</v>
      </c>
      <c r="X19" s="70">
        <v>110.1</v>
      </c>
      <c r="Y19" s="70">
        <v>120.9</v>
      </c>
      <c r="Z19" s="70">
        <v>118.6</v>
      </c>
      <c r="AA19" s="268">
        <v>152.30000000000001</v>
      </c>
      <c r="AB19" s="69">
        <v>83.9</v>
      </c>
      <c r="AC19" s="70">
        <v>83.3</v>
      </c>
      <c r="AD19" s="73">
        <v>92.1</v>
      </c>
      <c r="AE19" s="70">
        <v>82.1</v>
      </c>
      <c r="AF19" s="268">
        <v>85</v>
      </c>
      <c r="AG19" s="69">
        <v>109</v>
      </c>
      <c r="AH19" s="70">
        <v>99.8</v>
      </c>
      <c r="AI19" s="70">
        <v>92.1</v>
      </c>
      <c r="AJ19" s="70">
        <v>86.3</v>
      </c>
      <c r="AK19" s="70">
        <v>86.6</v>
      </c>
      <c r="AL19" s="69">
        <v>83.592467674578046</v>
      </c>
      <c r="AM19" s="163">
        <v>85.531646709282441</v>
      </c>
      <c r="AN19" s="163">
        <v>84.146518827350718</v>
      </c>
      <c r="AO19" s="163">
        <v>87.747851320373144</v>
      </c>
      <c r="AP19" s="73">
        <v>92.942080877617002</v>
      </c>
      <c r="AQ19" s="73">
        <v>93.426875636293119</v>
      </c>
      <c r="AR19" s="70">
        <v>98.621105193536991</v>
      </c>
      <c r="AS19" s="73">
        <v>106.30856493825792</v>
      </c>
      <c r="AT19" s="70">
        <v>111.22576891911544</v>
      </c>
      <c r="AU19" s="70">
        <v>117.25107520551833</v>
      </c>
      <c r="AV19" s="70">
        <v>120.92166409263736</v>
      </c>
      <c r="AW19" s="70">
        <v>135.18848127653385</v>
      </c>
      <c r="AX19" s="70">
        <v>114.41156304755833</v>
      </c>
      <c r="AY19" s="73">
        <v>159.35896281624201</v>
      </c>
      <c r="AZ19" s="70">
        <v>132.62599469496018</v>
      </c>
      <c r="BA19" s="202">
        <v>112.9973474801061</v>
      </c>
      <c r="BB19" s="201">
        <v>110.07957559681697</v>
      </c>
      <c r="BC19" s="201">
        <v>110.87533156498672</v>
      </c>
      <c r="BD19" s="201">
        <v>118.16976127320953</v>
      </c>
      <c r="BE19" s="201">
        <v>123.47480106100794</v>
      </c>
      <c r="BF19" s="201">
        <v>99.204244031830228</v>
      </c>
      <c r="BG19" s="201">
        <v>116.57824933687002</v>
      </c>
      <c r="BH19" s="201">
        <v>109.15119363395225</v>
      </c>
      <c r="BI19" s="201">
        <v>105.30503978779842</v>
      </c>
      <c r="BJ19" s="201">
        <v>100</v>
      </c>
      <c r="BK19" s="201">
        <v>95.912411492403621</v>
      </c>
      <c r="BL19" s="201">
        <v>103.804472130267</v>
      </c>
      <c r="BM19" s="240">
        <v>116.96419224636469</v>
      </c>
    </row>
    <row r="20" spans="1:65" ht="15" customHeight="1">
      <c r="A20" s="35"/>
      <c r="B20" s="40" t="s">
        <v>102</v>
      </c>
      <c r="C20" s="69">
        <v>38.9</v>
      </c>
      <c r="D20" s="70">
        <v>37.6</v>
      </c>
      <c r="E20" s="70">
        <v>34.799999999999997</v>
      </c>
      <c r="F20" s="70">
        <v>37.299999999999997</v>
      </c>
      <c r="G20" s="70">
        <v>37.700000000000003</v>
      </c>
      <c r="H20" s="70">
        <v>44.5</v>
      </c>
      <c r="I20" s="70">
        <v>41</v>
      </c>
      <c r="J20" s="70">
        <v>42.3</v>
      </c>
      <c r="K20" s="70">
        <v>42.6</v>
      </c>
      <c r="L20" s="70">
        <v>42.6</v>
      </c>
      <c r="M20" s="70">
        <v>42.8</v>
      </c>
      <c r="N20" s="70">
        <v>42.3</v>
      </c>
      <c r="O20" s="70">
        <v>42.9</v>
      </c>
      <c r="P20" s="70">
        <v>57.7</v>
      </c>
      <c r="Q20" s="70">
        <v>66.7</v>
      </c>
      <c r="R20" s="70">
        <v>47.9</v>
      </c>
      <c r="S20" s="70">
        <v>57.3</v>
      </c>
      <c r="T20" s="70">
        <v>68.3</v>
      </c>
      <c r="U20" s="70">
        <v>93.4</v>
      </c>
      <c r="V20" s="70">
        <v>92</v>
      </c>
      <c r="W20" s="70">
        <v>125.3</v>
      </c>
      <c r="X20" s="70">
        <v>121.8</v>
      </c>
      <c r="Y20" s="70">
        <v>129.30000000000001</v>
      </c>
      <c r="Z20" s="70">
        <v>156.5</v>
      </c>
      <c r="AA20" s="268">
        <v>200.1</v>
      </c>
      <c r="AB20" s="69">
        <v>100.6</v>
      </c>
      <c r="AC20" s="70">
        <v>114.7</v>
      </c>
      <c r="AD20" s="73">
        <v>105.8</v>
      </c>
      <c r="AE20" s="70">
        <v>117.6</v>
      </c>
      <c r="AF20" s="268">
        <v>128.69999999999999</v>
      </c>
      <c r="AG20" s="69">
        <v>102.8</v>
      </c>
      <c r="AH20" s="70">
        <v>102.8</v>
      </c>
      <c r="AI20" s="70">
        <v>104.9</v>
      </c>
      <c r="AJ20" s="70">
        <v>126.7</v>
      </c>
      <c r="AK20" s="70">
        <v>106.9</v>
      </c>
      <c r="AL20" s="69">
        <v>100.60235529101249</v>
      </c>
      <c r="AM20" s="163">
        <v>107.0014623533188</v>
      </c>
      <c r="AN20" s="163">
        <v>95.357185567810603</v>
      </c>
      <c r="AO20" s="163">
        <v>88.223754744256013</v>
      </c>
      <c r="AP20" s="70">
        <v>98.609190796195776</v>
      </c>
      <c r="AQ20" s="70">
        <v>121.268324000428</v>
      </c>
      <c r="AR20" s="70">
        <v>117.59670519418665</v>
      </c>
      <c r="AS20" s="70">
        <v>117.17709161633051</v>
      </c>
      <c r="AT20" s="70">
        <v>112.24663207652073</v>
      </c>
      <c r="AU20" s="70">
        <v>99.868031529764238</v>
      </c>
      <c r="AV20" s="70">
        <v>102.07100281350903</v>
      </c>
      <c r="AW20" s="70">
        <v>115.60354069936993</v>
      </c>
      <c r="AX20" s="70">
        <v>139.94112821502677</v>
      </c>
      <c r="AY20" s="70">
        <v>136.79402638110562</v>
      </c>
      <c r="AZ20" s="70">
        <v>127.8772378516624</v>
      </c>
      <c r="BA20" s="201">
        <v>118.67007672634271</v>
      </c>
      <c r="BB20" s="201">
        <v>112.14833759590792</v>
      </c>
      <c r="BC20" s="201">
        <v>113.55498721227622</v>
      </c>
      <c r="BD20" s="201">
        <v>95.907928388746797</v>
      </c>
      <c r="BE20" s="201">
        <v>103.7084398976982</v>
      </c>
      <c r="BF20" s="201">
        <v>94.117647058823522</v>
      </c>
      <c r="BG20" s="201">
        <v>108.56777493606138</v>
      </c>
      <c r="BH20" s="201">
        <v>99.61636828644501</v>
      </c>
      <c r="BI20" s="201">
        <v>101.40664961636827</v>
      </c>
      <c r="BJ20" s="201">
        <v>100</v>
      </c>
      <c r="BK20" s="201">
        <v>103.28023824861872</v>
      </c>
      <c r="BL20" s="201">
        <v>106.99159343064537</v>
      </c>
      <c r="BM20" s="240">
        <v>121.85660527192688</v>
      </c>
    </row>
    <row r="21" spans="1:65" ht="15" customHeight="1">
      <c r="A21" s="35"/>
      <c r="B21" s="40" t="s">
        <v>103</v>
      </c>
      <c r="C21" s="69">
        <v>12.3</v>
      </c>
      <c r="D21" s="70">
        <v>14.3</v>
      </c>
      <c r="E21" s="70">
        <v>19</v>
      </c>
      <c r="F21" s="70">
        <v>20.6</v>
      </c>
      <c r="G21" s="70">
        <v>20.5</v>
      </c>
      <c r="H21" s="70">
        <v>20.399999999999999</v>
      </c>
      <c r="I21" s="70">
        <v>19.899999999999999</v>
      </c>
      <c r="J21" s="70">
        <v>20.5</v>
      </c>
      <c r="K21" s="70">
        <v>20.7</v>
      </c>
      <c r="L21" s="70">
        <v>23.1</v>
      </c>
      <c r="M21" s="70">
        <v>33.6</v>
      </c>
      <c r="N21" s="70">
        <v>28.4</v>
      </c>
      <c r="O21" s="70">
        <v>33.4</v>
      </c>
      <c r="P21" s="70">
        <v>49.1</v>
      </c>
      <c r="Q21" s="70">
        <v>38.9</v>
      </c>
      <c r="R21" s="70">
        <v>38.1</v>
      </c>
      <c r="S21" s="70">
        <v>36.9</v>
      </c>
      <c r="T21" s="70">
        <v>39.1</v>
      </c>
      <c r="U21" s="70">
        <v>55.2</v>
      </c>
      <c r="V21" s="70">
        <v>91.2</v>
      </c>
      <c r="W21" s="70">
        <v>70.2</v>
      </c>
      <c r="X21" s="70">
        <v>92.1</v>
      </c>
      <c r="Y21" s="70">
        <v>87.4</v>
      </c>
      <c r="Z21" s="70">
        <v>100.4</v>
      </c>
      <c r="AA21" s="268">
        <v>126.6</v>
      </c>
      <c r="AB21" s="69">
        <v>112.6</v>
      </c>
      <c r="AC21" s="70">
        <v>113.6</v>
      </c>
      <c r="AD21" s="73">
        <v>113.1</v>
      </c>
      <c r="AE21" s="70">
        <v>121.2</v>
      </c>
      <c r="AF21" s="268">
        <v>126.2</v>
      </c>
      <c r="AG21" s="69">
        <v>103.1</v>
      </c>
      <c r="AH21" s="70">
        <v>104.7</v>
      </c>
      <c r="AI21" s="70">
        <v>100.8</v>
      </c>
      <c r="AJ21" s="70">
        <v>108.2</v>
      </c>
      <c r="AK21" s="70">
        <v>96.3</v>
      </c>
      <c r="AL21" s="69">
        <v>99.57944876133341</v>
      </c>
      <c r="AM21" s="163">
        <v>99.57944876133341</v>
      </c>
      <c r="AN21" s="163">
        <v>99.67365826820317</v>
      </c>
      <c r="AO21" s="163">
        <v>86.86116533391619</v>
      </c>
      <c r="AP21" s="70">
        <v>85.636441744609343</v>
      </c>
      <c r="AQ21" s="70">
        <v>91.477431170534274</v>
      </c>
      <c r="AR21" s="70">
        <v>87.049584347655696</v>
      </c>
      <c r="AS21" s="70">
        <v>89.970079060618176</v>
      </c>
      <c r="AT21" s="70">
        <v>90.441126594966946</v>
      </c>
      <c r="AU21" s="70">
        <v>107.21041881778375</v>
      </c>
      <c r="AV21" s="70">
        <v>70.186082617969149</v>
      </c>
      <c r="AW21" s="70">
        <v>90.91217412931573</v>
      </c>
      <c r="AX21" s="70">
        <v>91.948478704883073</v>
      </c>
      <c r="AY21" s="70">
        <v>80.266499853033181</v>
      </c>
      <c r="AZ21" s="70">
        <v>90.25270758122744</v>
      </c>
      <c r="BA21" s="201">
        <v>139.89169675090253</v>
      </c>
      <c r="BB21" s="201">
        <v>89.801444043321297</v>
      </c>
      <c r="BC21" s="201">
        <v>91.245487364620942</v>
      </c>
      <c r="BD21" s="201">
        <v>85.379061371841146</v>
      </c>
      <c r="BE21" s="201">
        <v>92.148014440433215</v>
      </c>
      <c r="BF21" s="201">
        <v>108.12274368231047</v>
      </c>
      <c r="BG21" s="201">
        <v>103.70036101083033</v>
      </c>
      <c r="BH21" s="201">
        <v>107.94223826714801</v>
      </c>
      <c r="BI21" s="201">
        <v>105.05415162454874</v>
      </c>
      <c r="BJ21" s="201">
        <v>100</v>
      </c>
      <c r="BK21" s="201">
        <v>108.03111211308023</v>
      </c>
      <c r="BL21" s="201">
        <v>86.276855771274725</v>
      </c>
      <c r="BM21" s="240">
        <v>92.957428025727154</v>
      </c>
    </row>
    <row r="22" spans="1:65" ht="15" customHeight="1">
      <c r="A22" s="35"/>
      <c r="B22" s="40" t="s">
        <v>76</v>
      </c>
      <c r="C22" s="69">
        <v>30</v>
      </c>
      <c r="D22" s="70">
        <v>31.8</v>
      </c>
      <c r="E22" s="70">
        <v>24.9</v>
      </c>
      <c r="F22" s="70">
        <v>31.5</v>
      </c>
      <c r="G22" s="70">
        <v>31.8</v>
      </c>
      <c r="H22" s="70">
        <v>22.4</v>
      </c>
      <c r="I22" s="70">
        <v>30</v>
      </c>
      <c r="J22" s="70">
        <v>24.9</v>
      </c>
      <c r="K22" s="70">
        <v>25.9</v>
      </c>
      <c r="L22" s="70">
        <v>24.9</v>
      </c>
      <c r="M22" s="70">
        <v>37.799999999999997</v>
      </c>
      <c r="N22" s="70">
        <v>39.9</v>
      </c>
      <c r="O22" s="70">
        <v>45</v>
      </c>
      <c r="P22" s="70">
        <v>69.900000000000006</v>
      </c>
      <c r="Q22" s="70">
        <v>79.8</v>
      </c>
      <c r="R22" s="70">
        <v>74.900000000000006</v>
      </c>
      <c r="S22" s="70">
        <v>75</v>
      </c>
      <c r="T22" s="70">
        <v>100</v>
      </c>
      <c r="U22" s="70">
        <v>90</v>
      </c>
      <c r="V22" s="70">
        <v>90</v>
      </c>
      <c r="W22" s="70">
        <v>110</v>
      </c>
      <c r="X22" s="70">
        <v>110</v>
      </c>
      <c r="Y22" s="70">
        <v>139.69999999999999</v>
      </c>
      <c r="Z22" s="70">
        <v>166.5</v>
      </c>
      <c r="AA22" s="268">
        <v>173.3</v>
      </c>
      <c r="AB22" s="69">
        <v>105.1</v>
      </c>
      <c r="AC22" s="70">
        <v>109.9</v>
      </c>
      <c r="AD22" s="73">
        <v>88</v>
      </c>
      <c r="AE22" s="70">
        <v>109.9</v>
      </c>
      <c r="AF22" s="268">
        <v>109.9</v>
      </c>
      <c r="AG22" s="69">
        <v>100</v>
      </c>
      <c r="AH22" s="70">
        <v>67.599999999999994</v>
      </c>
      <c r="AI22" s="70">
        <v>73.099999999999994</v>
      </c>
      <c r="AJ22" s="70">
        <v>73.3</v>
      </c>
      <c r="AK22" s="70">
        <v>72.7</v>
      </c>
      <c r="AL22" s="69">
        <v>136.31119443550804</v>
      </c>
      <c r="AM22" s="163">
        <v>153.22875874998613</v>
      </c>
      <c r="AN22" s="163">
        <v>157.527484108583</v>
      </c>
      <c r="AO22" s="163">
        <v>160.85552954749673</v>
      </c>
      <c r="AP22" s="70">
        <v>165.84759770586729</v>
      </c>
      <c r="AQ22" s="70">
        <v>133.81516035632274</v>
      </c>
      <c r="AR22" s="70">
        <v>123.41501835971731</v>
      </c>
      <c r="AS22" s="70">
        <v>137.14320579523644</v>
      </c>
      <c r="AT22" s="70">
        <v>114.54023052261407</v>
      </c>
      <c r="AU22" s="70">
        <v>145.04731371265655</v>
      </c>
      <c r="AV22" s="70">
        <v>123.41501835971731</v>
      </c>
      <c r="AW22" s="70">
        <v>153.36742730994087</v>
      </c>
      <c r="AX22" s="70">
        <v>193.99731537667927</v>
      </c>
      <c r="AY22" s="70">
        <v>220.89901600789855</v>
      </c>
      <c r="AZ22" s="70">
        <v>229.35779816513761</v>
      </c>
      <c r="BA22" s="201">
        <v>187.84403669724773</v>
      </c>
      <c r="BB22" s="201">
        <v>188.07339449541286</v>
      </c>
      <c r="BC22" s="201">
        <v>172.7064220183486</v>
      </c>
      <c r="BD22" s="201">
        <v>164.90825688073397</v>
      </c>
      <c r="BE22" s="201">
        <v>114.90825688073394</v>
      </c>
      <c r="BF22" s="201">
        <v>121.55963302752293</v>
      </c>
      <c r="BG22" s="201">
        <v>157.79816513761466</v>
      </c>
      <c r="BH22" s="258">
        <v>130.50458715596329</v>
      </c>
      <c r="BI22" s="258">
        <v>97.935779816513772</v>
      </c>
      <c r="BJ22" s="258">
        <v>100</v>
      </c>
      <c r="BK22" s="258">
        <v>94.628574471439947</v>
      </c>
      <c r="BL22" s="258">
        <v>109.69996261348638</v>
      </c>
      <c r="BM22" s="243">
        <v>181.51025963600722</v>
      </c>
    </row>
    <row r="23" spans="1:65" ht="15" customHeight="1">
      <c r="A23" s="35"/>
      <c r="B23" s="40" t="s">
        <v>77</v>
      </c>
      <c r="C23" s="69">
        <v>31.3</v>
      </c>
      <c r="D23" s="70">
        <v>33.299999999999997</v>
      </c>
      <c r="E23" s="70">
        <v>31.3</v>
      </c>
      <c r="F23" s="70">
        <v>31.3</v>
      </c>
      <c r="G23" s="70">
        <v>27.1</v>
      </c>
      <c r="H23" s="70">
        <v>29.2</v>
      </c>
      <c r="I23" s="70">
        <v>33.299999999999997</v>
      </c>
      <c r="J23" s="70">
        <v>33.299999999999997</v>
      </c>
      <c r="K23" s="70">
        <v>31.3</v>
      </c>
      <c r="L23" s="70">
        <v>22.9</v>
      </c>
      <c r="M23" s="70">
        <v>31.3</v>
      </c>
      <c r="N23" s="70">
        <v>35.4</v>
      </c>
      <c r="O23" s="70">
        <v>39.6</v>
      </c>
      <c r="P23" s="70">
        <v>60.4</v>
      </c>
      <c r="Q23" s="70">
        <v>62.5</v>
      </c>
      <c r="R23" s="70">
        <v>62.5</v>
      </c>
      <c r="S23" s="70">
        <v>64.5</v>
      </c>
      <c r="T23" s="70">
        <v>114.8</v>
      </c>
      <c r="U23" s="70">
        <v>91</v>
      </c>
      <c r="V23" s="70">
        <v>100</v>
      </c>
      <c r="W23" s="70">
        <v>100.2</v>
      </c>
      <c r="X23" s="70">
        <v>168.9</v>
      </c>
      <c r="Y23" s="70">
        <v>173.1</v>
      </c>
      <c r="Z23" s="70">
        <v>191.5</v>
      </c>
      <c r="AA23" s="268">
        <v>255.2</v>
      </c>
      <c r="AB23" s="69">
        <v>106.9</v>
      </c>
      <c r="AC23" s="70">
        <v>100.4</v>
      </c>
      <c r="AD23" s="70">
        <v>93.1</v>
      </c>
      <c r="AE23" s="70">
        <v>64.5</v>
      </c>
      <c r="AF23" s="268">
        <v>82.4</v>
      </c>
      <c r="AG23" s="69">
        <v>100</v>
      </c>
      <c r="AH23" s="70">
        <v>101</v>
      </c>
      <c r="AI23" s="70">
        <v>103</v>
      </c>
      <c r="AJ23" s="70">
        <v>175.2</v>
      </c>
      <c r="AK23" s="70">
        <v>151.5</v>
      </c>
      <c r="AL23" s="69">
        <v>60.622228408163906</v>
      </c>
      <c r="AM23" s="163">
        <v>56.060096423365856</v>
      </c>
      <c r="AN23" s="163">
        <v>44.461455784048788</v>
      </c>
      <c r="AO23" s="163">
        <v>39.89932379925073</v>
      </c>
      <c r="AP23" s="70">
        <v>47.477102350271217</v>
      </c>
      <c r="AQ23" s="70">
        <v>48.636966414202924</v>
      </c>
      <c r="AR23" s="70">
        <v>55.054880901291703</v>
      </c>
      <c r="AS23" s="70">
        <v>55.054880901291703</v>
      </c>
      <c r="AT23" s="70">
        <v>55.596150797793179</v>
      </c>
      <c r="AU23" s="70">
        <v>56.601366319867317</v>
      </c>
      <c r="AV23" s="70">
        <v>80.881187391504369</v>
      </c>
      <c r="AW23" s="70">
        <v>96.500690119118033</v>
      </c>
      <c r="AX23" s="70">
        <v>76.628352490421463</v>
      </c>
      <c r="AY23" s="70">
        <v>94.335610533112202</v>
      </c>
      <c r="AZ23" s="70">
        <v>76.628352490421463</v>
      </c>
      <c r="BA23" s="201">
        <v>55.325670498084293</v>
      </c>
      <c r="BB23" s="201">
        <v>69.501915708812263</v>
      </c>
      <c r="BC23" s="201">
        <v>85.517241379310335</v>
      </c>
      <c r="BD23" s="201">
        <v>81.685823754789268</v>
      </c>
      <c r="BE23" s="201">
        <v>109.19540229885058</v>
      </c>
      <c r="BF23" s="201">
        <v>102.60536398467433</v>
      </c>
      <c r="BG23" s="201">
        <v>99.540229885057471</v>
      </c>
      <c r="BH23" s="201">
        <v>94.559386973180082</v>
      </c>
      <c r="BI23" s="201">
        <v>104.52107279693487</v>
      </c>
      <c r="BJ23" s="201">
        <v>100</v>
      </c>
      <c r="BK23" s="201">
        <v>60.342771894574476</v>
      </c>
      <c r="BL23" s="201">
        <v>90.573289058700041</v>
      </c>
      <c r="BM23" s="240">
        <v>121.28525894747615</v>
      </c>
    </row>
    <row r="24" spans="1:65" ht="7.5" customHeight="1">
      <c r="A24" s="51"/>
      <c r="B24" s="39"/>
      <c r="C24" s="74"/>
      <c r="D24" s="51"/>
      <c r="E24" s="51"/>
      <c r="F24" s="51"/>
      <c r="G24" s="51"/>
      <c r="H24" s="51"/>
      <c r="I24" s="51"/>
      <c r="J24" s="51"/>
      <c r="K24" s="51"/>
      <c r="L24" s="51"/>
      <c r="M24" s="51"/>
      <c r="N24" s="51"/>
      <c r="O24" s="51"/>
      <c r="P24" s="51"/>
      <c r="Q24" s="51"/>
      <c r="R24" s="51"/>
      <c r="S24" s="51"/>
      <c r="T24" s="51"/>
      <c r="U24" s="51"/>
      <c r="V24" s="51"/>
      <c r="W24" s="51"/>
      <c r="X24" s="51"/>
      <c r="Y24" s="51"/>
      <c r="Z24" s="51"/>
      <c r="AA24" s="271"/>
      <c r="AB24" s="74"/>
      <c r="AC24" s="51"/>
      <c r="AD24" s="51"/>
      <c r="AE24" s="51"/>
      <c r="AF24" s="271"/>
      <c r="AG24" s="74"/>
      <c r="AH24" s="51"/>
      <c r="AI24" s="51"/>
      <c r="AJ24" s="51"/>
      <c r="AK24" s="51"/>
      <c r="AL24" s="74"/>
      <c r="AM24" s="163"/>
      <c r="AN24" s="163"/>
      <c r="AO24" s="51"/>
      <c r="AP24" s="51"/>
      <c r="AQ24" s="51"/>
      <c r="AR24" s="51"/>
      <c r="AS24" s="51"/>
      <c r="AT24" s="51"/>
      <c r="AU24" s="51"/>
      <c r="AV24" s="51"/>
      <c r="AW24" s="51"/>
      <c r="AX24" s="51"/>
      <c r="AY24" s="51"/>
      <c r="AZ24" s="51"/>
      <c r="BA24" s="259"/>
      <c r="BB24" s="259"/>
      <c r="BC24" s="259"/>
      <c r="BD24" s="259"/>
      <c r="BE24" s="259"/>
      <c r="BF24" s="259"/>
      <c r="BG24" s="259"/>
      <c r="BH24" s="259"/>
      <c r="BI24" s="259"/>
      <c r="BJ24" s="259"/>
      <c r="BK24" s="259"/>
      <c r="BL24" s="259"/>
      <c r="BM24" s="241"/>
    </row>
    <row r="25" spans="1:65" s="57" customFormat="1" ht="18.75" customHeight="1">
      <c r="A25" s="76"/>
      <c r="B25" s="75" t="s">
        <v>104</v>
      </c>
      <c r="C25" s="66">
        <v>42.4</v>
      </c>
      <c r="D25" s="67">
        <v>41.5</v>
      </c>
      <c r="E25" s="67">
        <v>42.3</v>
      </c>
      <c r="F25" s="67">
        <v>44.8</v>
      </c>
      <c r="G25" s="67">
        <v>44.8</v>
      </c>
      <c r="H25" s="67">
        <v>44.6</v>
      </c>
      <c r="I25" s="67">
        <v>43.2</v>
      </c>
      <c r="J25" s="67">
        <v>44.8</v>
      </c>
      <c r="K25" s="67">
        <v>48</v>
      </c>
      <c r="L25" s="67">
        <v>47</v>
      </c>
      <c r="M25" s="67">
        <v>47</v>
      </c>
      <c r="N25" s="67">
        <v>50.7</v>
      </c>
      <c r="O25" s="67">
        <v>53.2</v>
      </c>
      <c r="P25" s="67">
        <v>59.4</v>
      </c>
      <c r="Q25" s="67">
        <v>67.2</v>
      </c>
      <c r="R25" s="67">
        <v>74.7</v>
      </c>
      <c r="S25" s="67">
        <v>78.599999999999994</v>
      </c>
      <c r="T25" s="67">
        <v>82.1</v>
      </c>
      <c r="U25" s="67">
        <v>84.1</v>
      </c>
      <c r="V25" s="67">
        <v>92</v>
      </c>
      <c r="W25" s="67">
        <v>110</v>
      </c>
      <c r="X25" s="67">
        <v>119.6</v>
      </c>
      <c r="Y25" s="67">
        <v>123.9</v>
      </c>
      <c r="Z25" s="67">
        <v>120.5</v>
      </c>
      <c r="AA25" s="267">
        <v>118.9</v>
      </c>
      <c r="AB25" s="66">
        <v>100.6</v>
      </c>
      <c r="AC25" s="67">
        <v>98.3</v>
      </c>
      <c r="AD25" s="260">
        <v>104.3</v>
      </c>
      <c r="AE25" s="67">
        <v>107.3</v>
      </c>
      <c r="AF25" s="267">
        <v>113.3</v>
      </c>
      <c r="AG25" s="66">
        <v>103.5</v>
      </c>
      <c r="AH25" s="67">
        <v>108.7</v>
      </c>
      <c r="AI25" s="67">
        <v>107.4</v>
      </c>
      <c r="AJ25" s="67">
        <v>109.1</v>
      </c>
      <c r="AK25" s="67">
        <v>111.3</v>
      </c>
      <c r="AL25" s="66">
        <v>57.226462062154994</v>
      </c>
      <c r="AM25" s="162">
        <v>58.250394782949023</v>
      </c>
      <c r="AN25" s="162">
        <v>60.355145375692288</v>
      </c>
      <c r="AO25" s="162">
        <v>58.477935387569914</v>
      </c>
      <c r="AP25" s="67">
        <v>58.364165085259465</v>
      </c>
      <c r="AQ25" s="67">
        <v>60.639571131468415</v>
      </c>
      <c r="AR25" s="67">
        <v>60.241375073381853</v>
      </c>
      <c r="AS25" s="67">
        <v>69.513654711683301</v>
      </c>
      <c r="AT25" s="67">
        <v>70.594472583632552</v>
      </c>
      <c r="AU25" s="67">
        <v>75.600365885292234</v>
      </c>
      <c r="AV25" s="67">
        <v>78.672164047674315</v>
      </c>
      <c r="AW25" s="67">
        <v>78.785934349984757</v>
      </c>
      <c r="AX25" s="67">
        <v>88.740835802148894</v>
      </c>
      <c r="AY25" s="67">
        <v>93.064107289945881</v>
      </c>
      <c r="AZ25" s="67">
        <v>93.632958801498134</v>
      </c>
      <c r="BA25" s="199">
        <v>95.13108614232209</v>
      </c>
      <c r="BB25" s="199">
        <v>99.063670411985015</v>
      </c>
      <c r="BC25" s="199">
        <v>101.40449438202248</v>
      </c>
      <c r="BD25" s="199">
        <v>100.93632958801497</v>
      </c>
      <c r="BE25" s="199">
        <v>99.157303370786522</v>
      </c>
      <c r="BF25" s="199">
        <v>98.314606741573044</v>
      </c>
      <c r="BG25" s="199">
        <v>100.74906367041199</v>
      </c>
      <c r="BH25" s="199">
        <v>97.846441947565538</v>
      </c>
      <c r="BI25" s="199">
        <v>100.65543071161049</v>
      </c>
      <c r="BJ25" s="199">
        <v>100</v>
      </c>
      <c r="BK25" s="199">
        <v>99.549055574685042</v>
      </c>
      <c r="BL25" s="199">
        <v>106.93226936241709</v>
      </c>
      <c r="BM25" s="200">
        <v>117.87270918744703</v>
      </c>
    </row>
    <row r="26" spans="1:65" ht="15" customHeight="1">
      <c r="A26" s="35"/>
      <c r="B26" s="221" t="s">
        <v>105</v>
      </c>
      <c r="C26" s="69">
        <v>42.5</v>
      </c>
      <c r="D26" s="70">
        <v>41.8</v>
      </c>
      <c r="E26" s="70">
        <v>42.3</v>
      </c>
      <c r="F26" s="70">
        <v>45.9</v>
      </c>
      <c r="G26" s="70">
        <v>46</v>
      </c>
      <c r="H26" s="70">
        <v>47.1</v>
      </c>
      <c r="I26" s="70">
        <v>44.3</v>
      </c>
      <c r="J26" s="70">
        <v>45.1</v>
      </c>
      <c r="K26" s="70">
        <v>48.9</v>
      </c>
      <c r="L26" s="70">
        <v>47</v>
      </c>
      <c r="M26" s="70">
        <v>46.8</v>
      </c>
      <c r="N26" s="70">
        <v>51.9</v>
      </c>
      <c r="O26" s="70">
        <v>55.5</v>
      </c>
      <c r="P26" s="70">
        <v>59.7</v>
      </c>
      <c r="Q26" s="70">
        <v>69.599999999999994</v>
      </c>
      <c r="R26" s="70">
        <v>73.900000000000006</v>
      </c>
      <c r="S26" s="70">
        <v>77.900000000000006</v>
      </c>
      <c r="T26" s="70">
        <v>80.599999999999994</v>
      </c>
      <c r="U26" s="70">
        <v>80.7</v>
      </c>
      <c r="V26" s="70">
        <v>90.4</v>
      </c>
      <c r="W26" s="70">
        <v>113</v>
      </c>
      <c r="X26" s="70">
        <v>121.5</v>
      </c>
      <c r="Y26" s="70">
        <v>123.4</v>
      </c>
      <c r="Z26" s="70">
        <v>116.9</v>
      </c>
      <c r="AA26" s="268">
        <v>115.1</v>
      </c>
      <c r="AB26" s="69">
        <v>102.5</v>
      </c>
      <c r="AC26" s="70">
        <v>99.4</v>
      </c>
      <c r="AD26" s="73">
        <v>105.5</v>
      </c>
      <c r="AE26" s="70">
        <v>108.5</v>
      </c>
      <c r="AF26" s="268">
        <v>112.9</v>
      </c>
      <c r="AG26" s="69">
        <v>105.3</v>
      </c>
      <c r="AH26" s="70">
        <v>109.1</v>
      </c>
      <c r="AI26" s="70">
        <v>105.1</v>
      </c>
      <c r="AJ26" s="70">
        <v>106</v>
      </c>
      <c r="AK26" s="70">
        <v>109.3</v>
      </c>
      <c r="AL26" s="69">
        <v>64.502788835295505</v>
      </c>
      <c r="AM26" s="163">
        <v>65.933294232852475</v>
      </c>
      <c r="AN26" s="163">
        <v>67.818960438722996</v>
      </c>
      <c r="AO26" s="163">
        <v>62.877214519889876</v>
      </c>
      <c r="AP26" s="70">
        <v>63.65749019128458</v>
      </c>
      <c r="AQ26" s="70">
        <v>65.933294232852475</v>
      </c>
      <c r="AR26" s="70">
        <v>63.982605054365713</v>
      </c>
      <c r="AS26" s="70">
        <v>76.987199577610781</v>
      </c>
      <c r="AT26" s="70">
        <v>76.076877960983623</v>
      </c>
      <c r="AU26" s="70">
        <v>83.034336030919732</v>
      </c>
      <c r="AV26" s="70">
        <v>87.520921141439274</v>
      </c>
      <c r="AW26" s="70">
        <v>86.545576552195897</v>
      </c>
      <c r="AX26" s="70">
        <v>92.332621115039956</v>
      </c>
      <c r="AY26" s="70">
        <v>98.639849458813799</v>
      </c>
      <c r="AZ26" s="70">
        <v>100.20040080160322</v>
      </c>
      <c r="BA26" s="201">
        <v>101.60320641282566</v>
      </c>
      <c r="BB26" s="201">
        <v>107.51503006012024</v>
      </c>
      <c r="BC26" s="201">
        <v>109.81963927855712</v>
      </c>
      <c r="BD26" s="201">
        <v>109.21843687374751</v>
      </c>
      <c r="BE26" s="201">
        <v>102.40480961923848</v>
      </c>
      <c r="BF26" s="201">
        <v>102.50501002004009</v>
      </c>
      <c r="BG26" s="201">
        <v>105.61122244488979</v>
      </c>
      <c r="BH26" s="201">
        <v>101.10220440881766</v>
      </c>
      <c r="BI26" s="201">
        <v>103.40681362725452</v>
      </c>
      <c r="BJ26" s="201">
        <v>100</v>
      </c>
      <c r="BK26" s="201">
        <v>98.13133176786188</v>
      </c>
      <c r="BL26" s="201">
        <v>109.85386372616826</v>
      </c>
      <c r="BM26" s="240">
        <v>121.48657258837778</v>
      </c>
    </row>
    <row r="27" spans="1:65" ht="15" customHeight="1">
      <c r="A27" s="35"/>
      <c r="B27" s="40" t="s">
        <v>82</v>
      </c>
      <c r="C27" s="69">
        <v>39.700000000000003</v>
      </c>
      <c r="D27" s="70">
        <v>38.9</v>
      </c>
      <c r="E27" s="70">
        <v>37</v>
      </c>
      <c r="F27" s="70">
        <v>39.200000000000003</v>
      </c>
      <c r="G27" s="70">
        <v>34</v>
      </c>
      <c r="H27" s="70">
        <v>42.9</v>
      </c>
      <c r="I27" s="70">
        <v>42.3</v>
      </c>
      <c r="J27" s="70">
        <v>42</v>
      </c>
      <c r="K27" s="70">
        <v>43.8</v>
      </c>
      <c r="L27" s="70">
        <v>46.9</v>
      </c>
      <c r="M27" s="70">
        <v>47.2</v>
      </c>
      <c r="N27" s="70">
        <v>48.6</v>
      </c>
      <c r="O27" s="70">
        <v>55.6</v>
      </c>
      <c r="P27" s="70">
        <v>57.4</v>
      </c>
      <c r="Q27" s="70">
        <v>67.599999999999994</v>
      </c>
      <c r="R27" s="70">
        <v>74.099999999999994</v>
      </c>
      <c r="S27" s="70">
        <v>81.5</v>
      </c>
      <c r="T27" s="70">
        <v>83.3</v>
      </c>
      <c r="U27" s="70">
        <v>87</v>
      </c>
      <c r="V27" s="70">
        <v>92.6</v>
      </c>
      <c r="W27" s="70">
        <v>120.4</v>
      </c>
      <c r="X27" s="70">
        <v>137</v>
      </c>
      <c r="Y27" s="70">
        <v>141.1</v>
      </c>
      <c r="Z27" s="70">
        <v>131.69999999999999</v>
      </c>
      <c r="AA27" s="268">
        <v>122.3</v>
      </c>
      <c r="AB27" s="69">
        <v>90.8</v>
      </c>
      <c r="AC27" s="70">
        <v>91.5</v>
      </c>
      <c r="AD27" s="73">
        <v>96.2</v>
      </c>
      <c r="AE27" s="70">
        <v>100</v>
      </c>
      <c r="AF27" s="268">
        <v>100</v>
      </c>
      <c r="AG27" s="69">
        <v>100</v>
      </c>
      <c r="AH27" s="70">
        <v>96.2</v>
      </c>
      <c r="AI27" s="70">
        <v>93.8</v>
      </c>
      <c r="AJ27" s="70">
        <v>96.9</v>
      </c>
      <c r="AK27" s="70">
        <v>94.6</v>
      </c>
      <c r="AL27" s="69">
        <v>73.759455071086307</v>
      </c>
      <c r="AM27" s="163">
        <v>78.792259052446767</v>
      </c>
      <c r="AN27" s="163">
        <v>86.217707549535987</v>
      </c>
      <c r="AO27" s="163">
        <v>91.250511530896475</v>
      </c>
      <c r="AP27" s="70">
        <v>93.643156046625222</v>
      </c>
      <c r="AQ27" s="70">
        <v>93.643156046625222</v>
      </c>
      <c r="AR27" s="70">
        <v>99.66601982759758</v>
      </c>
      <c r="AS27" s="70">
        <v>106.67894340818187</v>
      </c>
      <c r="AT27" s="70">
        <v>109.31910287381356</v>
      </c>
      <c r="AU27" s="70">
        <v>115.34196665478595</v>
      </c>
      <c r="AV27" s="70">
        <v>114.68192678837804</v>
      </c>
      <c r="AW27" s="70">
        <v>110.63918260662943</v>
      </c>
      <c r="AX27" s="70">
        <v>112.86681715575622</v>
      </c>
      <c r="AY27" s="70">
        <v>111.46423243963935</v>
      </c>
      <c r="AZ27" s="70">
        <v>112.86681715575622</v>
      </c>
      <c r="BA27" s="201">
        <v>114.33408577878103</v>
      </c>
      <c r="BB27" s="201">
        <v>115.46275395033861</v>
      </c>
      <c r="BC27" s="201">
        <v>115.01128668171559</v>
      </c>
      <c r="BD27" s="201">
        <v>115.12415349887132</v>
      </c>
      <c r="BE27" s="201">
        <v>113.43115124153501</v>
      </c>
      <c r="BF27" s="201">
        <v>110.60948081264108</v>
      </c>
      <c r="BG27" s="201">
        <v>110.38374717832957</v>
      </c>
      <c r="BH27" s="258">
        <v>86.117381489841989</v>
      </c>
      <c r="BI27" s="258">
        <v>99.435665914221218</v>
      </c>
      <c r="BJ27" s="258">
        <v>100</v>
      </c>
      <c r="BK27" s="258">
        <v>91.889358906340277</v>
      </c>
      <c r="BL27" s="258">
        <v>101.85629077101224</v>
      </c>
      <c r="BM27" s="243">
        <v>112.84233548989337</v>
      </c>
    </row>
    <row r="28" spans="1:65" ht="15" customHeight="1">
      <c r="A28" s="35"/>
      <c r="B28" s="40" t="s">
        <v>106</v>
      </c>
      <c r="C28" s="69">
        <v>25.6</v>
      </c>
      <c r="D28" s="70">
        <v>24.5</v>
      </c>
      <c r="E28" s="70">
        <v>26.1</v>
      </c>
      <c r="F28" s="70">
        <v>28.8</v>
      </c>
      <c r="G28" s="70">
        <v>30</v>
      </c>
      <c r="H28" s="70">
        <v>30</v>
      </c>
      <c r="I28" s="70">
        <v>30</v>
      </c>
      <c r="J28" s="70">
        <v>30.6</v>
      </c>
      <c r="K28" s="70">
        <v>36.799999999999997</v>
      </c>
      <c r="L28" s="70">
        <v>35</v>
      </c>
      <c r="M28" s="70">
        <v>35</v>
      </c>
      <c r="N28" s="70">
        <v>40</v>
      </c>
      <c r="O28" s="70">
        <v>42.5</v>
      </c>
      <c r="P28" s="70">
        <v>51.5</v>
      </c>
      <c r="Q28" s="70">
        <v>58.5</v>
      </c>
      <c r="R28" s="70">
        <v>60.9</v>
      </c>
      <c r="S28" s="70">
        <v>62.1</v>
      </c>
      <c r="T28" s="70">
        <v>64.599999999999994</v>
      </c>
      <c r="U28" s="70">
        <v>71.3</v>
      </c>
      <c r="V28" s="70">
        <v>83.2</v>
      </c>
      <c r="W28" s="70">
        <v>118.3</v>
      </c>
      <c r="X28" s="70">
        <v>127.8</v>
      </c>
      <c r="Y28" s="70">
        <v>137.5</v>
      </c>
      <c r="Z28" s="70">
        <v>133.9</v>
      </c>
      <c r="AA28" s="268">
        <v>116.8</v>
      </c>
      <c r="AB28" s="69">
        <v>104.7</v>
      </c>
      <c r="AC28" s="70">
        <v>99.3</v>
      </c>
      <c r="AD28" s="73">
        <v>121.1</v>
      </c>
      <c r="AE28" s="70">
        <v>127.1</v>
      </c>
      <c r="AF28" s="268">
        <v>130.9</v>
      </c>
      <c r="AG28" s="69">
        <v>107.5</v>
      </c>
      <c r="AH28" s="70">
        <v>105.8</v>
      </c>
      <c r="AI28" s="70">
        <v>106</v>
      </c>
      <c r="AJ28" s="70">
        <v>98.2</v>
      </c>
      <c r="AK28" s="70">
        <v>100.2</v>
      </c>
      <c r="AL28" s="69">
        <v>68.706920084016303</v>
      </c>
      <c r="AM28" s="163">
        <v>72.199284279158206</v>
      </c>
      <c r="AN28" s="163">
        <v>70.7738295056309</v>
      </c>
      <c r="AO28" s="163">
        <v>71.130193199012709</v>
      </c>
      <c r="AP28" s="70">
        <v>73.90983000739098</v>
      </c>
      <c r="AQ28" s="70">
        <v>67.067647094459886</v>
      </c>
      <c r="AR28" s="70">
        <v>64.715646718139837</v>
      </c>
      <c r="AS28" s="70">
        <v>84.244377115463976</v>
      </c>
      <c r="AT28" s="70">
        <v>80.395649226940222</v>
      </c>
      <c r="AU28" s="70">
        <v>85.741104627667639</v>
      </c>
      <c r="AV28" s="70">
        <v>91.941832892511442</v>
      </c>
      <c r="AW28" s="70">
        <v>78.257467066649269</v>
      </c>
      <c r="AX28" s="70">
        <v>83.531649728700316</v>
      </c>
      <c r="AY28" s="70">
        <v>106.55274432116634</v>
      </c>
      <c r="AZ28" s="70">
        <v>96.432015429122458</v>
      </c>
      <c r="BA28" s="201">
        <v>95.756991321118605</v>
      </c>
      <c r="BB28" s="201">
        <v>88.52459016393442</v>
      </c>
      <c r="BC28" s="201">
        <v>88.331726133076174</v>
      </c>
      <c r="BD28" s="201">
        <v>86.210221793635483</v>
      </c>
      <c r="BE28" s="201">
        <v>103.8572806171649</v>
      </c>
      <c r="BF28" s="201">
        <v>100.28929604628736</v>
      </c>
      <c r="BG28" s="201">
        <v>91.224686595949848</v>
      </c>
      <c r="BH28" s="201">
        <v>87.56027000964319</v>
      </c>
      <c r="BI28" s="201">
        <v>92.092574734811961</v>
      </c>
      <c r="BJ28" s="201">
        <v>100</v>
      </c>
      <c r="BK28" s="201">
        <v>99.233711892744225</v>
      </c>
      <c r="BL28" s="201">
        <v>95.759607243743801</v>
      </c>
      <c r="BM28" s="240">
        <v>129.87294814151079</v>
      </c>
    </row>
    <row r="29" spans="1:65" ht="15" customHeight="1">
      <c r="A29" s="35"/>
      <c r="B29" s="40" t="s">
        <v>107</v>
      </c>
      <c r="C29" s="69">
        <v>26.1</v>
      </c>
      <c r="D29" s="70">
        <v>24.7</v>
      </c>
      <c r="E29" s="70">
        <v>26.4</v>
      </c>
      <c r="F29" s="70">
        <v>28.1</v>
      </c>
      <c r="G29" s="70">
        <v>25</v>
      </c>
      <c r="H29" s="70">
        <v>30</v>
      </c>
      <c r="I29" s="70">
        <v>30</v>
      </c>
      <c r="J29" s="70">
        <v>30.6</v>
      </c>
      <c r="K29" s="70">
        <v>36.799999999999997</v>
      </c>
      <c r="L29" s="70">
        <v>35</v>
      </c>
      <c r="M29" s="70">
        <v>35</v>
      </c>
      <c r="N29" s="70">
        <v>40</v>
      </c>
      <c r="O29" s="70">
        <v>42.5</v>
      </c>
      <c r="P29" s="70">
        <v>50.5</v>
      </c>
      <c r="Q29" s="70">
        <v>57.9</v>
      </c>
      <c r="R29" s="70">
        <v>60.6</v>
      </c>
      <c r="S29" s="70">
        <v>62</v>
      </c>
      <c r="T29" s="70">
        <v>64.7</v>
      </c>
      <c r="U29" s="70">
        <v>71.599999999999994</v>
      </c>
      <c r="V29" s="70">
        <v>83.5</v>
      </c>
      <c r="W29" s="70">
        <v>118.5</v>
      </c>
      <c r="X29" s="70">
        <v>128.5</v>
      </c>
      <c r="Y29" s="70">
        <v>142.9</v>
      </c>
      <c r="Z29" s="70">
        <v>140.19999999999999</v>
      </c>
      <c r="AA29" s="268">
        <v>120.8</v>
      </c>
      <c r="AB29" s="69">
        <v>103.7</v>
      </c>
      <c r="AC29" s="70">
        <v>99.5</v>
      </c>
      <c r="AD29" s="73">
        <v>119.9</v>
      </c>
      <c r="AE29" s="70">
        <v>123.2</v>
      </c>
      <c r="AF29" s="268">
        <v>130.1</v>
      </c>
      <c r="AG29" s="69">
        <v>106.6</v>
      </c>
      <c r="AH29" s="70">
        <v>103.2</v>
      </c>
      <c r="AI29" s="70">
        <v>103.6</v>
      </c>
      <c r="AJ29" s="70">
        <v>97.8</v>
      </c>
      <c r="AK29" s="70">
        <v>97.9</v>
      </c>
      <c r="AL29" s="69">
        <v>69.365125447041294</v>
      </c>
      <c r="AM29" s="163">
        <v>72.331861973289492</v>
      </c>
      <c r="AN29" s="163">
        <v>70.424674206415659</v>
      </c>
      <c r="AO29" s="163">
        <v>72.331861973289492</v>
      </c>
      <c r="AP29" s="70">
        <v>75.227961915579399</v>
      </c>
      <c r="AQ29" s="70">
        <v>69.647671782874454</v>
      </c>
      <c r="AR29" s="70">
        <v>65.762659665168471</v>
      </c>
      <c r="AS29" s="70">
        <v>83.139259318907946</v>
      </c>
      <c r="AT29" s="70">
        <v>78.547881361619048</v>
      </c>
      <c r="AU29" s="70">
        <v>81.726527639742145</v>
      </c>
      <c r="AV29" s="70">
        <v>88.083820195988281</v>
      </c>
      <c r="AW29" s="70">
        <v>75.29859849953769</v>
      </c>
      <c r="AX29" s="70">
        <v>80.878888632242635</v>
      </c>
      <c r="AY29" s="70">
        <v>104.18896133847852</v>
      </c>
      <c r="AZ29" s="70">
        <v>95.147478591817318</v>
      </c>
      <c r="BA29" s="201">
        <v>88.772597526165569</v>
      </c>
      <c r="BB29" s="201">
        <v>89.153187440532832</v>
      </c>
      <c r="BC29" s="201">
        <v>88.962892483349194</v>
      </c>
      <c r="BD29" s="201">
        <v>86.774500475737398</v>
      </c>
      <c r="BE29" s="201">
        <v>104.56707897240724</v>
      </c>
      <c r="BF29" s="201">
        <v>100.38058991436726</v>
      </c>
      <c r="BG29" s="201">
        <v>92.007611798287343</v>
      </c>
      <c r="BH29" s="201">
        <v>87.916270218839216</v>
      </c>
      <c r="BI29" s="201">
        <v>92.483349191246447</v>
      </c>
      <c r="BJ29" s="201">
        <v>100</v>
      </c>
      <c r="BK29" s="201">
        <v>98.980960983568551</v>
      </c>
      <c r="BL29" s="201">
        <v>95.47222887903618</v>
      </c>
      <c r="BM29" s="240">
        <v>129.54295324040174</v>
      </c>
    </row>
    <row r="30" spans="1:65" ht="15" customHeight="1">
      <c r="A30" s="35"/>
      <c r="B30" s="40" t="s">
        <v>85</v>
      </c>
      <c r="C30" s="69">
        <v>51.7</v>
      </c>
      <c r="D30" s="70">
        <v>50.4</v>
      </c>
      <c r="E30" s="70">
        <v>67.099999999999994</v>
      </c>
      <c r="F30" s="70">
        <v>72.900000000000006</v>
      </c>
      <c r="G30" s="70">
        <v>84.4</v>
      </c>
      <c r="H30" s="70">
        <v>76.7</v>
      </c>
      <c r="I30" s="70">
        <v>54</v>
      </c>
      <c r="J30" s="70">
        <v>55.2</v>
      </c>
      <c r="K30" s="70">
        <v>63.3</v>
      </c>
      <c r="L30" s="70">
        <v>60.8</v>
      </c>
      <c r="M30" s="70">
        <v>57.3</v>
      </c>
      <c r="N30" s="70">
        <v>62.5</v>
      </c>
      <c r="O30" s="70">
        <v>71.900000000000006</v>
      </c>
      <c r="P30" s="70">
        <v>74</v>
      </c>
      <c r="Q30" s="70">
        <v>79.2</v>
      </c>
      <c r="R30" s="70">
        <v>83.3</v>
      </c>
      <c r="S30" s="70">
        <v>88.5</v>
      </c>
      <c r="T30" s="70">
        <v>88.5</v>
      </c>
      <c r="U30" s="70">
        <v>81.3</v>
      </c>
      <c r="V30" s="70">
        <v>93.8</v>
      </c>
      <c r="W30" s="70">
        <v>108.3</v>
      </c>
      <c r="X30" s="70">
        <v>118.8</v>
      </c>
      <c r="Y30" s="70">
        <v>112.2</v>
      </c>
      <c r="Z30" s="70">
        <v>98.4</v>
      </c>
      <c r="AA30" s="268">
        <v>108</v>
      </c>
      <c r="AB30" s="69">
        <v>110.8</v>
      </c>
      <c r="AC30" s="70">
        <v>103.9</v>
      </c>
      <c r="AD30" s="73">
        <v>98</v>
      </c>
      <c r="AE30" s="70">
        <v>102</v>
      </c>
      <c r="AF30" s="268">
        <v>109.8</v>
      </c>
      <c r="AG30" s="69">
        <v>101.8</v>
      </c>
      <c r="AH30" s="70">
        <v>105.4</v>
      </c>
      <c r="AI30" s="70">
        <v>91.1</v>
      </c>
      <c r="AJ30" s="70">
        <v>96.4</v>
      </c>
      <c r="AK30" s="70">
        <v>104.5</v>
      </c>
      <c r="AL30" s="69">
        <v>57.363300905736324</v>
      </c>
      <c r="AM30" s="163">
        <v>58.761042155876112</v>
      </c>
      <c r="AN30" s="163">
        <v>61.165157106116517</v>
      </c>
      <c r="AO30" s="163">
        <v>47.80275075478027</v>
      </c>
      <c r="AP30" s="70">
        <v>47.80275075478027</v>
      </c>
      <c r="AQ30" s="70">
        <v>56.412836855641288</v>
      </c>
      <c r="AR30" s="70">
        <v>49.70367885497037</v>
      </c>
      <c r="AS30" s="70">
        <v>72.626635357262671</v>
      </c>
      <c r="AT30" s="70">
        <v>81.236721458123668</v>
      </c>
      <c r="AU30" s="70">
        <v>83.137649558313768</v>
      </c>
      <c r="AV30" s="70">
        <v>88.896343508889657</v>
      </c>
      <c r="AW30" s="70">
        <v>81.068992508106902</v>
      </c>
      <c r="AX30" s="70">
        <v>83.137649558313768</v>
      </c>
      <c r="AY30" s="70">
        <v>85.597674158559769</v>
      </c>
      <c r="AZ30" s="70">
        <v>90.909090909090907</v>
      </c>
      <c r="BA30" s="201">
        <v>97.090909090909079</v>
      </c>
      <c r="BB30" s="201">
        <v>110.72727272727272</v>
      </c>
      <c r="BC30" s="201">
        <v>112.99999999999999</v>
      </c>
      <c r="BD30" s="201">
        <v>115.18181818181819</v>
      </c>
      <c r="BE30" s="201">
        <v>95</v>
      </c>
      <c r="BF30" s="201">
        <v>97.545454545454547</v>
      </c>
      <c r="BG30" s="201">
        <v>108.27272727272728</v>
      </c>
      <c r="BH30" s="201">
        <v>104.45454545454547</v>
      </c>
      <c r="BI30" s="201">
        <v>105.81818181818183</v>
      </c>
      <c r="BJ30" s="201">
        <v>100</v>
      </c>
      <c r="BK30" s="201">
        <v>99.966500378201772</v>
      </c>
      <c r="BL30" s="201">
        <v>123.00136284229619</v>
      </c>
      <c r="BM30" s="240">
        <v>138.75171177648232</v>
      </c>
    </row>
    <row r="31" spans="1:65" ht="15" customHeight="1">
      <c r="A31" s="35"/>
      <c r="B31" s="40" t="s">
        <v>86</v>
      </c>
      <c r="C31" s="69">
        <v>68.5</v>
      </c>
      <c r="D31" s="70">
        <v>68.5</v>
      </c>
      <c r="E31" s="70">
        <v>58.2</v>
      </c>
      <c r="F31" s="70">
        <v>58.2</v>
      </c>
      <c r="G31" s="70">
        <v>61.6</v>
      </c>
      <c r="H31" s="70">
        <v>58.2</v>
      </c>
      <c r="I31" s="70">
        <v>58.2</v>
      </c>
      <c r="J31" s="70">
        <v>59.9</v>
      </c>
      <c r="K31" s="70">
        <v>59.9</v>
      </c>
      <c r="L31" s="70">
        <v>54.8</v>
      </c>
      <c r="M31" s="70">
        <v>56.5</v>
      </c>
      <c r="N31" s="70">
        <v>59.1</v>
      </c>
      <c r="O31" s="70">
        <v>56.5</v>
      </c>
      <c r="P31" s="70">
        <v>63.4</v>
      </c>
      <c r="Q31" s="70">
        <v>77.099999999999994</v>
      </c>
      <c r="R31" s="70">
        <v>75.3</v>
      </c>
      <c r="S31" s="70">
        <v>82.2</v>
      </c>
      <c r="T31" s="70">
        <v>90.8</v>
      </c>
      <c r="U31" s="70">
        <v>92.5</v>
      </c>
      <c r="V31" s="70">
        <v>94.5</v>
      </c>
      <c r="W31" s="70">
        <v>109.9</v>
      </c>
      <c r="X31" s="70">
        <v>116.4</v>
      </c>
      <c r="Y31" s="70">
        <v>121.8</v>
      </c>
      <c r="Z31" s="70">
        <v>123.5</v>
      </c>
      <c r="AA31" s="268">
        <v>125.3</v>
      </c>
      <c r="AB31" s="69">
        <v>100</v>
      </c>
      <c r="AC31" s="70">
        <v>100.7</v>
      </c>
      <c r="AD31" s="73">
        <v>102.8</v>
      </c>
      <c r="AE31" s="70">
        <v>104.6</v>
      </c>
      <c r="AF31" s="268">
        <v>105.6</v>
      </c>
      <c r="AG31" s="69">
        <v>109.2</v>
      </c>
      <c r="AH31" s="70">
        <v>121.1</v>
      </c>
      <c r="AI31" s="70">
        <v>125.7</v>
      </c>
      <c r="AJ31" s="70">
        <v>127</v>
      </c>
      <c r="AK31" s="70">
        <v>127.6</v>
      </c>
      <c r="AL31" s="69">
        <v>69.36577861687995</v>
      </c>
      <c r="AM31" s="163">
        <v>69.435703796937275</v>
      </c>
      <c r="AN31" s="163">
        <v>71.953010279001461</v>
      </c>
      <c r="AO31" s="163">
        <v>70.414656317740025</v>
      </c>
      <c r="AP31" s="70">
        <v>70.834207398084047</v>
      </c>
      <c r="AQ31" s="70">
        <v>72.09286063911614</v>
      </c>
      <c r="AR31" s="70">
        <v>75.519194461925736</v>
      </c>
      <c r="AS31" s="70">
        <v>72.792112439689532</v>
      </c>
      <c r="AT31" s="70">
        <v>76.288371442556453</v>
      </c>
      <c r="AU31" s="70">
        <v>77.477099503531235</v>
      </c>
      <c r="AV31" s="70">
        <v>78.176351304104614</v>
      </c>
      <c r="AW31" s="70">
        <v>94.049367177120473</v>
      </c>
      <c r="AX31" s="70">
        <v>105.79679742675339</v>
      </c>
      <c r="AY31" s="70">
        <v>109.64268232990702</v>
      </c>
      <c r="AZ31" s="70">
        <v>110.13215859030838</v>
      </c>
      <c r="BA31" s="201">
        <v>106.16740088105728</v>
      </c>
      <c r="BB31" s="201">
        <v>106.6079295154185</v>
      </c>
      <c r="BC31" s="201">
        <v>109.80176211453745</v>
      </c>
      <c r="BD31" s="201">
        <v>108.920704845815</v>
      </c>
      <c r="BE31" s="201">
        <v>107.81938325991189</v>
      </c>
      <c r="BF31" s="201">
        <v>107.26872246696036</v>
      </c>
      <c r="BG31" s="201">
        <v>107.15859030837005</v>
      </c>
      <c r="BH31" s="201">
        <v>106.16740088105728</v>
      </c>
      <c r="BI31" s="201">
        <v>106.4977973568282</v>
      </c>
      <c r="BJ31" s="201">
        <v>100</v>
      </c>
      <c r="BK31" s="201">
        <v>96.587929702963834</v>
      </c>
      <c r="BL31" s="201">
        <v>102.88867148206562</v>
      </c>
      <c r="BM31" s="240">
        <v>103.19571805904391</v>
      </c>
    </row>
    <row r="32" spans="1:65" ht="6" customHeight="1">
      <c r="A32" s="35"/>
      <c r="B32" s="50" t="s">
        <v>6</v>
      </c>
      <c r="C32" s="72"/>
      <c r="D32" s="73"/>
      <c r="E32" s="73"/>
      <c r="F32" s="73"/>
      <c r="G32" s="73"/>
      <c r="H32" s="73"/>
      <c r="I32" s="73"/>
      <c r="J32" s="73"/>
      <c r="K32" s="73"/>
      <c r="L32" s="73"/>
      <c r="M32" s="73"/>
      <c r="N32" s="73"/>
      <c r="O32" s="73"/>
      <c r="P32" s="73"/>
      <c r="Q32" s="73"/>
      <c r="R32" s="73"/>
      <c r="S32" s="73"/>
      <c r="T32" s="73"/>
      <c r="U32" s="73"/>
      <c r="V32" s="73"/>
      <c r="W32" s="73"/>
      <c r="X32" s="73"/>
      <c r="Y32" s="73"/>
      <c r="Z32" s="73"/>
      <c r="AA32" s="275"/>
      <c r="AB32" s="269"/>
      <c r="AC32" s="86"/>
      <c r="AD32" s="86"/>
      <c r="AE32" s="86"/>
      <c r="AF32" s="270"/>
      <c r="AG32" s="269"/>
      <c r="AH32" s="86"/>
      <c r="AI32" s="86"/>
      <c r="AJ32" s="86"/>
      <c r="AK32" s="86"/>
      <c r="AL32" s="269"/>
      <c r="AM32" s="163"/>
      <c r="AN32" s="163"/>
      <c r="AO32" s="51"/>
      <c r="AP32" s="73"/>
      <c r="AQ32" s="73"/>
      <c r="AR32" s="73"/>
      <c r="AS32" s="73"/>
      <c r="AT32" s="73"/>
      <c r="AU32" s="73"/>
      <c r="AV32" s="73"/>
      <c r="AW32" s="73"/>
      <c r="AX32" s="73"/>
      <c r="AY32" s="73"/>
      <c r="AZ32" s="73"/>
      <c r="BA32" s="202"/>
      <c r="BB32" s="202"/>
      <c r="BC32" s="202"/>
      <c r="BD32" s="202"/>
      <c r="BE32" s="202"/>
      <c r="BF32" s="202"/>
      <c r="BG32" s="202"/>
      <c r="BH32" s="202"/>
      <c r="BI32" s="202"/>
      <c r="BJ32" s="202"/>
      <c r="BK32" s="202"/>
      <c r="BL32" s="202"/>
      <c r="BM32" s="242"/>
    </row>
    <row r="33" spans="1:65" ht="15" customHeight="1">
      <c r="A33" s="35"/>
      <c r="B33" s="221" t="s">
        <v>108</v>
      </c>
      <c r="C33" s="69">
        <v>36.799999999999997</v>
      </c>
      <c r="D33" s="70">
        <v>37.299999999999997</v>
      </c>
      <c r="E33" s="70">
        <v>38.700000000000003</v>
      </c>
      <c r="F33" s="70">
        <v>40.700000000000003</v>
      </c>
      <c r="G33" s="70">
        <v>41.7</v>
      </c>
      <c r="H33" s="70">
        <v>39.4</v>
      </c>
      <c r="I33" s="70">
        <v>39.700000000000003</v>
      </c>
      <c r="J33" s="70">
        <v>44.3</v>
      </c>
      <c r="K33" s="70">
        <v>48.6</v>
      </c>
      <c r="L33" s="70">
        <v>48.9</v>
      </c>
      <c r="M33" s="70">
        <v>49.3</v>
      </c>
      <c r="N33" s="70">
        <v>50</v>
      </c>
      <c r="O33" s="70">
        <v>51.3</v>
      </c>
      <c r="P33" s="70">
        <v>62.3</v>
      </c>
      <c r="Q33" s="70">
        <v>62.5</v>
      </c>
      <c r="R33" s="70">
        <v>80.8</v>
      </c>
      <c r="S33" s="70">
        <v>82.6</v>
      </c>
      <c r="T33" s="70">
        <v>86</v>
      </c>
      <c r="U33" s="70">
        <v>89.2</v>
      </c>
      <c r="V33" s="70">
        <v>93.8</v>
      </c>
      <c r="W33" s="70">
        <v>109</v>
      </c>
      <c r="X33" s="70">
        <v>121.3</v>
      </c>
      <c r="Y33" s="70">
        <v>127</v>
      </c>
      <c r="Z33" s="70">
        <v>129.6</v>
      </c>
      <c r="AA33" s="268">
        <v>127.1</v>
      </c>
      <c r="AB33" s="69">
        <v>94.8</v>
      </c>
      <c r="AC33" s="70">
        <v>94.9</v>
      </c>
      <c r="AD33" s="73">
        <v>100</v>
      </c>
      <c r="AE33" s="70">
        <v>103.7</v>
      </c>
      <c r="AF33" s="268">
        <v>115.4</v>
      </c>
      <c r="AG33" s="69">
        <v>101.7</v>
      </c>
      <c r="AH33" s="70">
        <v>108.7</v>
      </c>
      <c r="AI33" s="70">
        <v>112</v>
      </c>
      <c r="AJ33" s="70">
        <v>113.5</v>
      </c>
      <c r="AK33" s="70">
        <v>113.4</v>
      </c>
      <c r="AL33" s="69">
        <v>48.178678845939622</v>
      </c>
      <c r="AM33" s="163">
        <v>48.59641305558651</v>
      </c>
      <c r="AN33" s="163">
        <v>51.242063050016718</v>
      </c>
      <c r="AO33" s="163">
        <v>55.326575322119496</v>
      </c>
      <c r="AP33" s="70">
        <v>53.655638483531988</v>
      </c>
      <c r="AQ33" s="70">
        <v>55.744309531766369</v>
      </c>
      <c r="AR33" s="70">
        <v>59.318257769856295</v>
      </c>
      <c r="AS33" s="70">
        <v>65.862760387657346</v>
      </c>
      <c r="AT33" s="70">
        <v>69.158219152649352</v>
      </c>
      <c r="AU33" s="70">
        <v>71.571794586164657</v>
      </c>
      <c r="AV33" s="70">
        <v>73.289146336935147</v>
      </c>
      <c r="AW33" s="70">
        <v>74.4031042293268</v>
      </c>
      <c r="AX33" s="70">
        <v>85.867587538524376</v>
      </c>
      <c r="AY33" s="70">
        <v>86.610226133452159</v>
      </c>
      <c r="AZ33" s="70">
        <v>87.260034904013963</v>
      </c>
      <c r="BA33" s="201">
        <v>89.005235602094245</v>
      </c>
      <c r="BB33" s="201">
        <v>90.226876090750437</v>
      </c>
      <c r="BC33" s="201">
        <v>92.49563699825481</v>
      </c>
      <c r="BD33" s="201">
        <v>96.073298429319379</v>
      </c>
      <c r="BE33" s="201">
        <v>96.858638743455501</v>
      </c>
      <c r="BF33" s="201">
        <v>99.127399650959859</v>
      </c>
      <c r="BG33" s="201">
        <v>97.207678883071551</v>
      </c>
      <c r="BH33" s="201">
        <v>97.469458987783597</v>
      </c>
      <c r="BI33" s="201">
        <v>99.214659685863879</v>
      </c>
      <c r="BJ33" s="201">
        <v>100</v>
      </c>
      <c r="BK33" s="201">
        <v>100.5707532300264</v>
      </c>
      <c r="BL33" s="201">
        <v>105.46456708713426</v>
      </c>
      <c r="BM33" s="240">
        <v>117.09641460398095</v>
      </c>
    </row>
    <row r="34" spans="1:65" ht="15" customHeight="1">
      <c r="A34" s="35"/>
      <c r="B34" s="40" t="s">
        <v>87</v>
      </c>
      <c r="C34" s="69">
        <v>47</v>
      </c>
      <c r="D34" s="70">
        <v>47</v>
      </c>
      <c r="E34" s="70">
        <v>47</v>
      </c>
      <c r="F34" s="70">
        <v>47</v>
      </c>
      <c r="G34" s="70">
        <v>42.7</v>
      </c>
      <c r="H34" s="70">
        <v>42.7</v>
      </c>
      <c r="I34" s="70">
        <v>34.200000000000003</v>
      </c>
      <c r="J34" s="70">
        <v>42.7</v>
      </c>
      <c r="K34" s="70">
        <v>42.7</v>
      </c>
      <c r="L34" s="70">
        <v>47</v>
      </c>
      <c r="M34" s="70">
        <v>49.1</v>
      </c>
      <c r="N34" s="70">
        <v>49.1</v>
      </c>
      <c r="O34" s="70">
        <v>49.1</v>
      </c>
      <c r="P34" s="70">
        <v>59.8</v>
      </c>
      <c r="Q34" s="70">
        <v>69.400000000000006</v>
      </c>
      <c r="R34" s="70">
        <v>80.099999999999994</v>
      </c>
      <c r="S34" s="70">
        <v>80.099999999999994</v>
      </c>
      <c r="T34" s="70">
        <v>81.099999999999994</v>
      </c>
      <c r="U34" s="70">
        <v>85.4</v>
      </c>
      <c r="V34" s="70">
        <v>93.1</v>
      </c>
      <c r="W34" s="70">
        <v>103.3</v>
      </c>
      <c r="X34" s="70">
        <v>108.5</v>
      </c>
      <c r="Y34" s="70">
        <v>111.8</v>
      </c>
      <c r="Z34" s="70">
        <v>117.9</v>
      </c>
      <c r="AA34" s="268">
        <v>117.9</v>
      </c>
      <c r="AB34" s="69">
        <v>100</v>
      </c>
      <c r="AC34" s="70">
        <v>98.5</v>
      </c>
      <c r="AD34" s="73">
        <v>104</v>
      </c>
      <c r="AE34" s="70">
        <v>104.1</v>
      </c>
      <c r="AF34" s="268">
        <v>111.4</v>
      </c>
      <c r="AG34" s="69">
        <v>101.7</v>
      </c>
      <c r="AH34" s="70">
        <v>108.3</v>
      </c>
      <c r="AI34" s="70">
        <v>114</v>
      </c>
      <c r="AJ34" s="70">
        <v>116.5</v>
      </c>
      <c r="AK34" s="70">
        <v>114.9</v>
      </c>
      <c r="AL34" s="69">
        <v>43.136668468820815</v>
      </c>
      <c r="AM34" s="163">
        <v>45.231878080163533</v>
      </c>
      <c r="AN34" s="163">
        <v>49.668792551242255</v>
      </c>
      <c r="AO34" s="163">
        <v>52.010497410978232</v>
      </c>
      <c r="AP34" s="70">
        <v>51.722919621186101</v>
      </c>
      <c r="AQ34" s="70">
        <v>55.256018181489516</v>
      </c>
      <c r="AR34" s="70">
        <v>60.103758066556999</v>
      </c>
      <c r="AS34" s="70">
        <v>68.566761594725662</v>
      </c>
      <c r="AT34" s="70">
        <v>72.428520486220108</v>
      </c>
      <c r="AU34" s="70">
        <v>72.428520486220108</v>
      </c>
      <c r="AV34" s="70">
        <v>73.291253855596523</v>
      </c>
      <c r="AW34" s="70">
        <v>73.578831645388647</v>
      </c>
      <c r="AX34" s="70">
        <v>87.546895721006806</v>
      </c>
      <c r="AY34" s="70">
        <v>88.039886217793338</v>
      </c>
      <c r="AZ34" s="70">
        <v>88.573959255978735</v>
      </c>
      <c r="BA34" s="201">
        <v>90.34543844109831</v>
      </c>
      <c r="BB34" s="201">
        <v>91.142604074402129</v>
      </c>
      <c r="BC34" s="201">
        <v>92.028343666961916</v>
      </c>
      <c r="BD34" s="201">
        <v>97.785651018600532</v>
      </c>
      <c r="BE34" s="201">
        <v>96.899911426040745</v>
      </c>
      <c r="BF34" s="201">
        <v>100.35429583702391</v>
      </c>
      <c r="BG34" s="201">
        <v>96.634189548272801</v>
      </c>
      <c r="BH34" s="201">
        <v>96.811337466784749</v>
      </c>
      <c r="BI34" s="201">
        <v>99.468556244464125</v>
      </c>
      <c r="BJ34" s="201">
        <v>100</v>
      </c>
      <c r="BK34" s="201">
        <v>100.20726585955586</v>
      </c>
      <c r="BL34" s="201">
        <v>103.97500907619208</v>
      </c>
      <c r="BM34" s="240">
        <v>110.97143681011197</v>
      </c>
    </row>
    <row r="35" spans="1:65" ht="15" customHeight="1">
      <c r="A35" s="35"/>
      <c r="B35" s="40" t="s">
        <v>83</v>
      </c>
      <c r="C35" s="69">
        <v>32.700000000000003</v>
      </c>
      <c r="D35" s="70">
        <v>32.700000000000003</v>
      </c>
      <c r="E35" s="70">
        <v>32.700000000000003</v>
      </c>
      <c r="F35" s="70">
        <v>34.5</v>
      </c>
      <c r="G35" s="73">
        <v>38.200000000000003</v>
      </c>
      <c r="H35" s="70">
        <v>36.4</v>
      </c>
      <c r="I35" s="70">
        <v>36.4</v>
      </c>
      <c r="J35" s="70">
        <v>40</v>
      </c>
      <c r="K35" s="70">
        <v>45.5</v>
      </c>
      <c r="L35" s="70">
        <v>45.5</v>
      </c>
      <c r="M35" s="70">
        <v>45.5</v>
      </c>
      <c r="N35" s="70">
        <v>47.3</v>
      </c>
      <c r="O35" s="70">
        <v>49.1</v>
      </c>
      <c r="P35" s="70">
        <v>67.3</v>
      </c>
      <c r="Q35" s="70">
        <v>60.5</v>
      </c>
      <c r="R35" s="70">
        <v>79.099999999999994</v>
      </c>
      <c r="S35" s="70">
        <v>81.8</v>
      </c>
      <c r="T35" s="70">
        <v>85.4</v>
      </c>
      <c r="U35" s="70">
        <v>90.9</v>
      </c>
      <c r="V35" s="70">
        <v>94.5</v>
      </c>
      <c r="W35" s="70">
        <v>109</v>
      </c>
      <c r="X35" s="70">
        <v>127.3</v>
      </c>
      <c r="Y35" s="70">
        <v>131.6</v>
      </c>
      <c r="Z35" s="70">
        <v>134</v>
      </c>
      <c r="AA35" s="268">
        <v>133.9</v>
      </c>
      <c r="AB35" s="69">
        <v>93.1</v>
      </c>
      <c r="AC35" s="70">
        <v>94.8</v>
      </c>
      <c r="AD35" s="73">
        <v>98.3</v>
      </c>
      <c r="AE35" s="70">
        <v>103.4</v>
      </c>
      <c r="AF35" s="268">
        <v>117.2</v>
      </c>
      <c r="AG35" s="69">
        <v>102.9</v>
      </c>
      <c r="AH35" s="70">
        <v>108.8</v>
      </c>
      <c r="AI35" s="70">
        <v>108.8</v>
      </c>
      <c r="AJ35" s="70">
        <v>108.8</v>
      </c>
      <c r="AK35" s="70">
        <v>110.3</v>
      </c>
      <c r="AL35" s="69">
        <v>61.609169908849246</v>
      </c>
      <c r="AM35" s="163">
        <v>59.452848962039518</v>
      </c>
      <c r="AN35" s="163">
        <v>59.144803112495268</v>
      </c>
      <c r="AO35" s="163">
        <v>65.244110933471347</v>
      </c>
      <c r="AP35" s="73">
        <v>59.945722321310313</v>
      </c>
      <c r="AQ35" s="73">
        <v>61.116296549578443</v>
      </c>
      <c r="AR35" s="70">
        <v>63.519054176023573</v>
      </c>
      <c r="AS35" s="73">
        <v>67.03077686082797</v>
      </c>
      <c r="AT35" s="70">
        <v>71.281809584538564</v>
      </c>
      <c r="AU35" s="70">
        <v>72.637211322533261</v>
      </c>
      <c r="AV35" s="70">
        <v>73.130084681804036</v>
      </c>
      <c r="AW35" s="70">
        <v>76.703416536517295</v>
      </c>
      <c r="AX35" s="70">
        <v>82.802724357493389</v>
      </c>
      <c r="AY35" s="73">
        <v>82.125023488496055</v>
      </c>
      <c r="AZ35" s="70">
        <v>82.987551867219921</v>
      </c>
      <c r="BA35" s="202">
        <v>85.062240663900411</v>
      </c>
      <c r="BB35" s="201">
        <v>87.053941908713696</v>
      </c>
      <c r="BC35" s="201">
        <v>91.120331950207472</v>
      </c>
      <c r="BD35" s="201">
        <v>89.37759336099586</v>
      </c>
      <c r="BE35" s="201">
        <v>96.182572614107883</v>
      </c>
      <c r="BF35" s="201">
        <v>95.601659751037346</v>
      </c>
      <c r="BG35" s="201">
        <v>98.257261410788388</v>
      </c>
      <c r="BH35" s="201">
        <v>99.170124481327804</v>
      </c>
      <c r="BI35" s="201">
        <v>98.672199170124486</v>
      </c>
      <c r="BJ35" s="201">
        <v>100</v>
      </c>
      <c r="BK35" s="201">
        <v>101.29437869822497</v>
      </c>
      <c r="BL35" s="201">
        <v>108.89423076923079</v>
      </c>
      <c r="BM35" s="240">
        <v>131.25</v>
      </c>
    </row>
    <row r="36" spans="1:65" ht="15" customHeight="1">
      <c r="A36" s="35"/>
      <c r="B36" s="40" t="s">
        <v>88</v>
      </c>
      <c r="C36" s="69">
        <v>33.299999999999997</v>
      </c>
      <c r="D36" s="70">
        <v>33.299999999999997</v>
      </c>
      <c r="E36" s="70">
        <v>40</v>
      </c>
      <c r="F36" s="70">
        <v>43.3</v>
      </c>
      <c r="G36" s="73">
        <v>43.3</v>
      </c>
      <c r="H36" s="70">
        <v>40</v>
      </c>
      <c r="I36" s="70">
        <v>46.7</v>
      </c>
      <c r="J36" s="70">
        <v>50</v>
      </c>
      <c r="K36" s="70">
        <v>53.3</v>
      </c>
      <c r="L36" s="70">
        <v>53.3</v>
      </c>
      <c r="M36" s="70">
        <v>53.3</v>
      </c>
      <c r="N36" s="70">
        <v>53.3</v>
      </c>
      <c r="O36" s="70">
        <v>54.7</v>
      </c>
      <c r="P36" s="70">
        <v>58</v>
      </c>
      <c r="Q36" s="70">
        <v>61.7</v>
      </c>
      <c r="R36" s="70">
        <v>83.3</v>
      </c>
      <c r="S36" s="70">
        <v>85</v>
      </c>
      <c r="T36" s="70">
        <v>90</v>
      </c>
      <c r="U36" s="70">
        <v>90</v>
      </c>
      <c r="V36" s="70">
        <v>93.3</v>
      </c>
      <c r="W36" s="70">
        <v>116.6</v>
      </c>
      <c r="X36" s="70">
        <v>133.30000000000001</v>
      </c>
      <c r="Y36" s="70">
        <v>148.19999999999999</v>
      </c>
      <c r="Z36" s="70">
        <v>146.5</v>
      </c>
      <c r="AA36" s="268">
        <v>135.5</v>
      </c>
      <c r="AB36" s="69">
        <v>87.5</v>
      </c>
      <c r="AC36" s="70">
        <v>87.5</v>
      </c>
      <c r="AD36" s="73">
        <v>93.8</v>
      </c>
      <c r="AE36" s="70">
        <v>103.1</v>
      </c>
      <c r="AF36" s="268">
        <v>125</v>
      </c>
      <c r="AG36" s="69">
        <v>100</v>
      </c>
      <c r="AH36" s="70">
        <v>110</v>
      </c>
      <c r="AI36" s="70">
        <v>110</v>
      </c>
      <c r="AJ36" s="70">
        <v>110</v>
      </c>
      <c r="AK36" s="70">
        <v>112.5</v>
      </c>
      <c r="AL36" s="69">
        <v>61.844897262830159</v>
      </c>
      <c r="AM36" s="163">
        <v>57.935162378398367</v>
      </c>
      <c r="AN36" s="163">
        <v>55.26943404810396</v>
      </c>
      <c r="AO36" s="163">
        <v>65.81387055460182</v>
      </c>
      <c r="AP36" s="73">
        <v>60.541652301352876</v>
      </c>
      <c r="AQ36" s="73">
        <v>62.911188594947923</v>
      </c>
      <c r="AR36" s="70">
        <v>64.629102407804297</v>
      </c>
      <c r="AS36" s="73">
        <v>61.844897262830159</v>
      </c>
      <c r="AT36" s="70">
        <v>68.183406848196839</v>
      </c>
      <c r="AU36" s="70">
        <v>71.323042437210262</v>
      </c>
      <c r="AV36" s="70">
        <v>71.856188103269133</v>
      </c>
      <c r="AW36" s="70">
        <v>76.35830706109968</v>
      </c>
      <c r="AX36" s="70">
        <v>82.874531868486002</v>
      </c>
      <c r="AY36" s="73">
        <v>91.641816154787577</v>
      </c>
      <c r="AZ36" s="70">
        <v>86.132644272179164</v>
      </c>
      <c r="BA36" s="202">
        <v>87.51076658053401</v>
      </c>
      <c r="BB36" s="201">
        <v>89.405684754521957</v>
      </c>
      <c r="BC36" s="201">
        <v>98.449612403100772</v>
      </c>
      <c r="BD36" s="201">
        <v>96.468561584840657</v>
      </c>
      <c r="BE36" s="201">
        <v>97.071490094745911</v>
      </c>
      <c r="BF36" s="201">
        <v>97.071490094745911</v>
      </c>
      <c r="BG36" s="201">
        <v>98.621877691645139</v>
      </c>
      <c r="BH36" s="201">
        <v>98.449612403100772</v>
      </c>
      <c r="BI36" s="201">
        <v>98.621877691645139</v>
      </c>
      <c r="BJ36" s="201">
        <v>100</v>
      </c>
      <c r="BK36" s="201">
        <v>101.69293535114032</v>
      </c>
      <c r="BL36" s="201">
        <v>109.36955157263408</v>
      </c>
      <c r="BM36" s="240">
        <v>131.3916591115142</v>
      </c>
    </row>
    <row r="37" spans="1:65" ht="6" customHeight="1">
      <c r="A37" s="35"/>
      <c r="B37" s="39"/>
      <c r="C37" s="72"/>
      <c r="D37" s="73"/>
      <c r="E37" s="73"/>
      <c r="F37" s="73"/>
      <c r="G37" s="73"/>
      <c r="H37" s="73"/>
      <c r="I37" s="73"/>
      <c r="J37" s="73"/>
      <c r="K37" s="73"/>
      <c r="L37" s="73"/>
      <c r="M37" s="73"/>
      <c r="N37" s="73"/>
      <c r="O37" s="73"/>
      <c r="P37" s="73"/>
      <c r="Q37" s="73"/>
      <c r="R37" s="73"/>
      <c r="S37" s="73"/>
      <c r="T37" s="73"/>
      <c r="U37" s="73"/>
      <c r="V37" s="73"/>
      <c r="W37" s="73"/>
      <c r="X37" s="73"/>
      <c r="Y37" s="73"/>
      <c r="Z37" s="73"/>
      <c r="AA37" s="275"/>
      <c r="AB37" s="269"/>
      <c r="AC37" s="86"/>
      <c r="AD37" s="86"/>
      <c r="AE37" s="86"/>
      <c r="AF37" s="270"/>
      <c r="AG37" s="269"/>
      <c r="AH37" s="86"/>
      <c r="AI37" s="86"/>
      <c r="AJ37" s="86"/>
      <c r="AK37" s="86"/>
      <c r="AL37" s="269"/>
      <c r="AM37" s="163"/>
      <c r="AN37" s="163"/>
      <c r="AO37" s="163"/>
      <c r="AP37" s="73"/>
      <c r="AQ37" s="73"/>
      <c r="AR37" s="73"/>
      <c r="AS37" s="73"/>
      <c r="AT37" s="73"/>
      <c r="AU37" s="73"/>
      <c r="AV37" s="73"/>
      <c r="AW37" s="73"/>
      <c r="AX37" s="73"/>
      <c r="AY37" s="73"/>
      <c r="AZ37" s="73"/>
      <c r="BA37" s="202"/>
      <c r="BB37" s="202"/>
      <c r="BC37" s="202"/>
      <c r="BD37" s="202"/>
      <c r="BE37" s="202"/>
      <c r="BF37" s="202"/>
      <c r="BG37" s="202"/>
      <c r="BH37" s="202"/>
      <c r="BI37" s="202"/>
      <c r="BJ37" s="202"/>
      <c r="BK37" s="202"/>
      <c r="BL37" s="202"/>
      <c r="BM37" s="242"/>
    </row>
    <row r="38" spans="1:65" ht="15" customHeight="1">
      <c r="A38" s="35"/>
      <c r="B38" s="221" t="s">
        <v>109</v>
      </c>
      <c r="C38" s="69">
        <v>60</v>
      </c>
      <c r="D38" s="70">
        <v>53.8</v>
      </c>
      <c r="E38" s="70">
        <v>53.8</v>
      </c>
      <c r="F38" s="70">
        <v>53.8</v>
      </c>
      <c r="G38" s="70">
        <v>46.2</v>
      </c>
      <c r="H38" s="70">
        <v>44.6</v>
      </c>
      <c r="I38" s="70">
        <v>43.1</v>
      </c>
      <c r="J38" s="70">
        <v>44.6</v>
      </c>
      <c r="K38" s="70">
        <v>43.1</v>
      </c>
      <c r="L38" s="70">
        <v>43.1</v>
      </c>
      <c r="M38" s="70">
        <v>43.1</v>
      </c>
      <c r="N38" s="70">
        <v>46.2</v>
      </c>
      <c r="O38" s="70">
        <v>46.2</v>
      </c>
      <c r="P38" s="70">
        <v>49.2</v>
      </c>
      <c r="Q38" s="70">
        <v>73.8</v>
      </c>
      <c r="R38" s="70">
        <v>76.900000000000006</v>
      </c>
      <c r="S38" s="70">
        <v>76.900000000000006</v>
      </c>
      <c r="T38" s="70">
        <v>84.6</v>
      </c>
      <c r="U38" s="70">
        <v>92.3</v>
      </c>
      <c r="V38" s="70">
        <v>95.4</v>
      </c>
      <c r="W38" s="70">
        <v>96.9</v>
      </c>
      <c r="X38" s="70">
        <v>107.7</v>
      </c>
      <c r="Y38" s="70">
        <v>123.1</v>
      </c>
      <c r="Z38" s="70">
        <v>123.1</v>
      </c>
      <c r="AA38" s="268">
        <v>132.30000000000001</v>
      </c>
      <c r="AB38" s="69">
        <v>102.3</v>
      </c>
      <c r="AC38" s="70">
        <v>97.7</v>
      </c>
      <c r="AD38" s="73">
        <v>102.3</v>
      </c>
      <c r="AE38" s="70">
        <v>100</v>
      </c>
      <c r="AF38" s="268">
        <v>100</v>
      </c>
      <c r="AG38" s="69">
        <v>97.7</v>
      </c>
      <c r="AH38" s="70">
        <v>116.3</v>
      </c>
      <c r="AI38" s="70">
        <v>125.6</v>
      </c>
      <c r="AJ38" s="70">
        <v>127.9</v>
      </c>
      <c r="AK38" s="70">
        <v>125.6</v>
      </c>
      <c r="AL38" s="69">
        <v>56.492099743971593</v>
      </c>
      <c r="AM38" s="163">
        <v>60.811067614305806</v>
      </c>
      <c r="AN38" s="163">
        <v>61.847619903186022</v>
      </c>
      <c r="AO38" s="163">
        <v>62.941758430337366</v>
      </c>
      <c r="AP38" s="70">
        <v>62.941758430337366</v>
      </c>
      <c r="AQ38" s="70">
        <v>63.978310719217568</v>
      </c>
      <c r="AR38" s="70">
        <v>63.978310719217568</v>
      </c>
      <c r="AS38" s="70">
        <v>50.44554472550368</v>
      </c>
      <c r="AT38" s="70">
        <v>63.978310719217568</v>
      </c>
      <c r="AU38" s="70">
        <v>81.254182200554439</v>
      </c>
      <c r="AV38" s="70">
        <v>83.903149161026093</v>
      </c>
      <c r="AW38" s="70">
        <v>91.274187659729833</v>
      </c>
      <c r="AX38" s="70">
        <v>106.41936832503518</v>
      </c>
      <c r="AY38" s="70">
        <v>108.37730042625336</v>
      </c>
      <c r="AZ38" s="70">
        <v>105.15247108307047</v>
      </c>
      <c r="BA38" s="201">
        <v>107.88643533123027</v>
      </c>
      <c r="BB38" s="201">
        <v>110.62039957939011</v>
      </c>
      <c r="BC38" s="201">
        <v>109.88433228180862</v>
      </c>
      <c r="BD38" s="201">
        <v>110.41009463722398</v>
      </c>
      <c r="BE38" s="201">
        <v>110.19978969505783</v>
      </c>
      <c r="BF38" s="201">
        <v>109.88433228180862</v>
      </c>
      <c r="BG38" s="201">
        <v>110.09463722397477</v>
      </c>
      <c r="BH38" s="201">
        <v>103.78548895899054</v>
      </c>
      <c r="BI38" s="201">
        <v>100</v>
      </c>
      <c r="BJ38" s="201">
        <v>100</v>
      </c>
      <c r="BK38" s="201">
        <v>100.01656789957451</v>
      </c>
      <c r="BL38" s="201">
        <v>107.53623327602595</v>
      </c>
      <c r="BM38" s="240">
        <v>107.94142647214187</v>
      </c>
    </row>
    <row r="39" spans="1:65" ht="6" customHeight="1">
      <c r="A39" s="35"/>
      <c r="B39" s="39"/>
      <c r="C39" s="72"/>
      <c r="D39" s="73"/>
      <c r="E39" s="73"/>
      <c r="F39" s="73"/>
      <c r="G39" s="73"/>
      <c r="H39" s="73"/>
      <c r="I39" s="73"/>
      <c r="J39" s="73"/>
      <c r="K39" s="73"/>
      <c r="L39" s="73"/>
      <c r="M39" s="73"/>
      <c r="N39" s="73"/>
      <c r="O39" s="73"/>
      <c r="P39" s="73"/>
      <c r="Q39" s="73"/>
      <c r="R39" s="73"/>
      <c r="S39" s="73"/>
      <c r="T39" s="73"/>
      <c r="U39" s="73"/>
      <c r="V39" s="73"/>
      <c r="W39" s="73"/>
      <c r="X39" s="73"/>
      <c r="Y39" s="73"/>
      <c r="Z39" s="73"/>
      <c r="AA39" s="275"/>
      <c r="AB39" s="269"/>
      <c r="AC39" s="86"/>
      <c r="AD39" s="86"/>
      <c r="AE39" s="86"/>
      <c r="AF39" s="270"/>
      <c r="AG39" s="269"/>
      <c r="AH39" s="86"/>
      <c r="AI39" s="86"/>
      <c r="AJ39" s="86"/>
      <c r="AK39" s="86"/>
      <c r="AL39" s="269"/>
      <c r="AM39" s="163"/>
      <c r="AN39" s="163"/>
      <c r="AO39" s="163"/>
      <c r="AP39" s="73"/>
      <c r="AQ39" s="73"/>
      <c r="AR39" s="73"/>
      <c r="AS39" s="73"/>
      <c r="AT39" s="73"/>
      <c r="AU39" s="73"/>
      <c r="AV39" s="73"/>
      <c r="AW39" s="73"/>
      <c r="AX39" s="73"/>
      <c r="AY39" s="73"/>
      <c r="AZ39" s="73"/>
      <c r="BA39" s="202"/>
      <c r="BB39" s="202"/>
      <c r="BC39" s="202"/>
      <c r="BD39" s="202"/>
      <c r="BE39" s="202"/>
      <c r="BF39" s="202"/>
      <c r="BG39" s="202"/>
      <c r="BH39" s="202"/>
      <c r="BI39" s="202"/>
      <c r="BJ39" s="202"/>
      <c r="BK39" s="202"/>
      <c r="BL39" s="202"/>
      <c r="BM39" s="242"/>
    </row>
    <row r="40" spans="1:65" ht="15" customHeight="1">
      <c r="A40" s="51"/>
      <c r="B40" s="221" t="s">
        <v>110</v>
      </c>
      <c r="C40" s="74"/>
      <c r="D40" s="51"/>
      <c r="E40" s="51"/>
      <c r="F40" s="51"/>
      <c r="G40" s="51"/>
      <c r="H40" s="51"/>
      <c r="I40" s="51"/>
      <c r="J40" s="51"/>
      <c r="K40" s="51"/>
      <c r="L40" s="51"/>
      <c r="M40" s="51"/>
      <c r="N40" s="51"/>
      <c r="O40" s="51"/>
      <c r="P40" s="51"/>
      <c r="Q40" s="51"/>
      <c r="R40" s="51"/>
      <c r="S40" s="51"/>
      <c r="T40" s="51"/>
      <c r="U40" s="51"/>
      <c r="V40" s="51"/>
      <c r="W40" s="51"/>
      <c r="X40" s="51"/>
      <c r="Y40" s="51"/>
      <c r="Z40" s="51"/>
      <c r="AA40" s="271"/>
      <c r="AB40" s="74"/>
      <c r="AC40" s="51"/>
      <c r="AD40" s="51"/>
      <c r="AE40" s="51"/>
      <c r="AF40" s="271"/>
      <c r="AG40" s="74"/>
      <c r="AH40" s="51"/>
      <c r="AI40" s="51"/>
      <c r="AJ40" s="51"/>
      <c r="AK40" s="51"/>
      <c r="AL40" s="74"/>
      <c r="AM40" s="163"/>
      <c r="AN40" s="163"/>
      <c r="AO40" s="163"/>
      <c r="AP40" s="51"/>
      <c r="AQ40" s="51"/>
      <c r="AR40" s="51"/>
      <c r="AS40" s="51"/>
      <c r="AT40" s="51"/>
      <c r="AU40" s="51"/>
      <c r="AV40" s="51"/>
      <c r="AW40" s="51"/>
      <c r="AX40" s="51"/>
      <c r="AY40" s="51"/>
      <c r="AZ40" s="51"/>
      <c r="BA40" s="259"/>
      <c r="BB40" s="259"/>
      <c r="BC40" s="259"/>
      <c r="BD40" s="259"/>
      <c r="BE40" s="259"/>
      <c r="BF40" s="259"/>
      <c r="BG40" s="259"/>
      <c r="BH40" s="259"/>
      <c r="BI40" s="259"/>
      <c r="BJ40" s="259"/>
      <c r="BK40" s="259"/>
      <c r="BL40" s="259"/>
      <c r="BM40" s="241"/>
    </row>
    <row r="41" spans="1:65" ht="15" customHeight="1">
      <c r="A41" s="35"/>
      <c r="B41" s="68" t="s">
        <v>111</v>
      </c>
      <c r="C41" s="69">
        <v>41.3</v>
      </c>
      <c r="D41" s="70">
        <v>37.4</v>
      </c>
      <c r="E41" s="70">
        <v>38.700000000000003</v>
      </c>
      <c r="F41" s="70">
        <v>38.1</v>
      </c>
      <c r="G41" s="70">
        <v>42.8</v>
      </c>
      <c r="H41" s="70">
        <v>43.3</v>
      </c>
      <c r="I41" s="70">
        <v>45.9</v>
      </c>
      <c r="J41" s="70">
        <v>43.7</v>
      </c>
      <c r="K41" s="70">
        <v>44</v>
      </c>
      <c r="L41" s="70">
        <v>44.5</v>
      </c>
      <c r="M41" s="70">
        <v>44.9</v>
      </c>
      <c r="N41" s="70">
        <v>48.2</v>
      </c>
      <c r="O41" s="70">
        <v>46.1</v>
      </c>
      <c r="P41" s="70">
        <v>57.1</v>
      </c>
      <c r="Q41" s="70">
        <v>52.8</v>
      </c>
      <c r="R41" s="70">
        <v>56.4</v>
      </c>
      <c r="S41" s="70">
        <v>71.599999999999994</v>
      </c>
      <c r="T41" s="70">
        <v>79.099999999999994</v>
      </c>
      <c r="U41" s="70">
        <v>89.3</v>
      </c>
      <c r="V41" s="70">
        <v>99.5</v>
      </c>
      <c r="W41" s="70">
        <v>99.9</v>
      </c>
      <c r="X41" s="70">
        <v>103</v>
      </c>
      <c r="Y41" s="70">
        <v>114.9</v>
      </c>
      <c r="Z41" s="70">
        <v>121</v>
      </c>
      <c r="AA41" s="268">
        <v>114.6</v>
      </c>
      <c r="AB41" s="69">
        <v>103.9</v>
      </c>
      <c r="AC41" s="70">
        <v>101.1</v>
      </c>
      <c r="AD41" s="73">
        <v>113.1</v>
      </c>
      <c r="AE41" s="70">
        <v>123.7</v>
      </c>
      <c r="AF41" s="268">
        <v>130.80000000000001</v>
      </c>
      <c r="AG41" s="69">
        <v>95.1</v>
      </c>
      <c r="AH41" s="70">
        <v>93.8</v>
      </c>
      <c r="AI41" s="70">
        <v>89</v>
      </c>
      <c r="AJ41" s="70">
        <v>109.8</v>
      </c>
      <c r="AK41" s="70">
        <v>112.8</v>
      </c>
      <c r="AL41" s="69">
        <v>54.640182852217542</v>
      </c>
      <c r="AM41" s="163">
        <v>54.075824156091358</v>
      </c>
      <c r="AN41" s="163">
        <v>58.847220405158239</v>
      </c>
      <c r="AO41" s="163">
        <v>51.151420003437451</v>
      </c>
      <c r="AP41" s="70">
        <v>46.585245098416458</v>
      </c>
      <c r="AQ41" s="70">
        <v>50.689671979334207</v>
      </c>
      <c r="AR41" s="70">
        <v>46.174802410324681</v>
      </c>
      <c r="AS41" s="70">
        <v>46.585245098416458</v>
      </c>
      <c r="AT41" s="70">
        <v>45.815665058244377</v>
      </c>
      <c r="AU41" s="70">
        <v>39.915551416925112</v>
      </c>
      <c r="AV41" s="70">
        <v>35.14415516785823</v>
      </c>
      <c r="AW41" s="70">
        <v>39.299887384787446</v>
      </c>
      <c r="AX41" s="70">
        <v>200.55255846884356</v>
      </c>
      <c r="AY41" s="70">
        <v>128.51986670873706</v>
      </c>
      <c r="AZ41" s="70">
        <v>102.35414534288638</v>
      </c>
      <c r="BA41" s="201">
        <v>103.37768679631525</v>
      </c>
      <c r="BB41" s="201">
        <v>104.40122824974412</v>
      </c>
      <c r="BC41" s="201">
        <v>122.82497441146364</v>
      </c>
      <c r="BD41" s="201">
        <v>125.89559877175024</v>
      </c>
      <c r="BE41" s="201">
        <v>112.99897645854658</v>
      </c>
      <c r="BF41" s="201">
        <v>121.28966223132036</v>
      </c>
      <c r="BG41" s="201">
        <v>113.92016376663254</v>
      </c>
      <c r="BH41" s="201">
        <v>110.84953940634594</v>
      </c>
      <c r="BI41" s="201">
        <v>106.75537359263049</v>
      </c>
      <c r="BJ41" s="201">
        <v>100</v>
      </c>
      <c r="BK41" s="201">
        <v>107.52279528107724</v>
      </c>
      <c r="BL41" s="201">
        <v>118.27487787058746</v>
      </c>
      <c r="BM41" s="240">
        <v>116.10506669326108</v>
      </c>
    </row>
    <row r="42" spans="1:65" ht="6.75" customHeight="1">
      <c r="A42" s="35"/>
      <c r="B42" s="50"/>
      <c r="C42" s="72"/>
      <c r="D42" s="73"/>
      <c r="E42" s="73"/>
      <c r="F42" s="73"/>
      <c r="G42" s="73"/>
      <c r="H42" s="73"/>
      <c r="I42" s="73"/>
      <c r="J42" s="73"/>
      <c r="K42" s="73"/>
      <c r="L42" s="73"/>
      <c r="M42" s="73"/>
      <c r="N42" s="73"/>
      <c r="O42" s="73"/>
      <c r="P42" s="70"/>
      <c r="Q42" s="70"/>
      <c r="R42" s="70"/>
      <c r="S42" s="70"/>
      <c r="T42" s="70"/>
      <c r="U42" s="70"/>
      <c r="V42" s="70"/>
      <c r="W42" s="70"/>
      <c r="X42" s="70"/>
      <c r="Y42" s="70"/>
      <c r="Z42" s="73"/>
      <c r="AA42" s="275"/>
      <c r="AB42" s="272"/>
      <c r="AC42" s="87"/>
      <c r="AD42" s="87"/>
      <c r="AE42" s="261"/>
      <c r="AF42" s="273"/>
      <c r="AG42" s="274"/>
      <c r="AH42" s="261"/>
      <c r="AI42" s="261"/>
      <c r="AJ42" s="261"/>
      <c r="AK42" s="261"/>
      <c r="AL42" s="274"/>
      <c r="AM42" s="163"/>
      <c r="AN42" s="163"/>
      <c r="AO42" s="163"/>
      <c r="AP42" s="73"/>
      <c r="AQ42" s="73"/>
      <c r="AR42" s="73"/>
      <c r="AS42" s="73"/>
      <c r="AT42" s="73"/>
      <c r="AU42" s="73"/>
      <c r="AV42" s="73"/>
      <c r="AW42" s="73"/>
      <c r="AX42" s="73"/>
      <c r="AY42" s="73"/>
      <c r="AZ42" s="73"/>
      <c r="BA42" s="202"/>
      <c r="BB42" s="202"/>
      <c r="BC42" s="202"/>
      <c r="BD42" s="202"/>
      <c r="BE42" s="202"/>
      <c r="BF42" s="202"/>
      <c r="BG42" s="202"/>
      <c r="BH42" s="202"/>
      <c r="BI42" s="202"/>
      <c r="BJ42" s="202"/>
      <c r="BK42" s="202"/>
      <c r="BL42" s="202"/>
      <c r="BM42" s="242"/>
    </row>
    <row r="43" spans="1:65" s="57" customFormat="1" ht="18" customHeight="1">
      <c r="A43" s="76"/>
      <c r="B43" s="77" t="s">
        <v>42</v>
      </c>
      <c r="C43" s="78">
        <v>37.299999999999997</v>
      </c>
      <c r="D43" s="79">
        <v>39.9</v>
      </c>
      <c r="E43" s="79">
        <v>40.799999999999997</v>
      </c>
      <c r="F43" s="79">
        <v>38.5</v>
      </c>
      <c r="G43" s="79">
        <v>36.9</v>
      </c>
      <c r="H43" s="79">
        <v>39.299999999999997</v>
      </c>
      <c r="I43" s="79">
        <v>40</v>
      </c>
      <c r="J43" s="79">
        <v>41</v>
      </c>
      <c r="K43" s="79">
        <v>41.7</v>
      </c>
      <c r="L43" s="79">
        <v>43.3</v>
      </c>
      <c r="M43" s="79">
        <v>43.6</v>
      </c>
      <c r="N43" s="79">
        <v>45.2</v>
      </c>
      <c r="O43" s="79">
        <v>49</v>
      </c>
      <c r="P43" s="79">
        <v>55.4</v>
      </c>
      <c r="Q43" s="79">
        <v>58.5</v>
      </c>
      <c r="R43" s="79">
        <v>66.8</v>
      </c>
      <c r="S43" s="79">
        <v>76.8</v>
      </c>
      <c r="T43" s="79">
        <v>82</v>
      </c>
      <c r="U43" s="79">
        <v>82.8</v>
      </c>
      <c r="V43" s="79">
        <v>92.3</v>
      </c>
      <c r="W43" s="79">
        <v>110.8</v>
      </c>
      <c r="X43" s="79">
        <v>125.2</v>
      </c>
      <c r="Y43" s="79">
        <v>122.5</v>
      </c>
      <c r="Z43" s="79">
        <v>139.1</v>
      </c>
      <c r="AA43" s="80">
        <v>134.5</v>
      </c>
      <c r="AB43" s="78">
        <v>101.7</v>
      </c>
      <c r="AC43" s="79">
        <v>107.6</v>
      </c>
      <c r="AD43" s="88">
        <v>106.8</v>
      </c>
      <c r="AE43" s="79">
        <v>110.4</v>
      </c>
      <c r="AF43" s="80">
        <v>119.4</v>
      </c>
      <c r="AG43" s="78">
        <v>107.1</v>
      </c>
      <c r="AH43" s="79">
        <v>100.3</v>
      </c>
      <c r="AI43" s="79">
        <v>101.3</v>
      </c>
      <c r="AJ43" s="79">
        <v>109.8</v>
      </c>
      <c r="AK43" s="79">
        <v>107</v>
      </c>
      <c r="AL43" s="78">
        <v>67.673828585206024</v>
      </c>
      <c r="AM43" s="164">
        <v>73.153490818825944</v>
      </c>
      <c r="AN43" s="164">
        <v>72.400037261703204</v>
      </c>
      <c r="AO43" s="164">
        <v>67.947811696887001</v>
      </c>
      <c r="AP43" s="79">
        <v>72.5370288175437</v>
      </c>
      <c r="AQ43" s="79">
        <v>75.413851490194133</v>
      </c>
      <c r="AR43" s="79">
        <v>72.948003485065186</v>
      </c>
      <c r="AS43" s="79">
        <v>77.53722060572187</v>
      </c>
      <c r="AT43" s="79">
        <v>76.715271270678869</v>
      </c>
      <c r="AU43" s="79">
        <v>81.441479947176063</v>
      </c>
      <c r="AV43" s="79">
        <v>84.455294175667007</v>
      </c>
      <c r="AW43" s="79">
        <v>88.222561961280718</v>
      </c>
      <c r="AX43" s="79">
        <v>107.33288400103018</v>
      </c>
      <c r="AY43" s="79">
        <v>103.83959932709747</v>
      </c>
      <c r="AZ43" s="79">
        <v>102.88065843621399</v>
      </c>
      <c r="BA43" s="203">
        <v>102.05761316872429</v>
      </c>
      <c r="BB43" s="203">
        <v>105.55555555555554</v>
      </c>
      <c r="BC43" s="203">
        <v>105.76131687242798</v>
      </c>
      <c r="BD43" s="203">
        <v>98.251028806584358</v>
      </c>
      <c r="BE43" s="203">
        <v>95.576131687242807</v>
      </c>
      <c r="BF43" s="203">
        <v>97.736625514403286</v>
      </c>
      <c r="BG43" s="203">
        <v>100.10288065843621</v>
      </c>
      <c r="BH43" s="203">
        <v>99.176954732510296</v>
      </c>
      <c r="BI43" s="203">
        <v>100</v>
      </c>
      <c r="BJ43" s="203">
        <v>100</v>
      </c>
      <c r="BK43" s="203">
        <v>99.306691457393271</v>
      </c>
      <c r="BL43" s="203">
        <v>108.34153628548944</v>
      </c>
      <c r="BM43" s="204">
        <v>108.337672726376</v>
      </c>
    </row>
    <row r="44" spans="1:65" s="189" customFormat="1" ht="12.75" customHeight="1">
      <c r="B44" s="193" t="s">
        <v>163</v>
      </c>
      <c r="C44" s="219"/>
      <c r="BG44" s="220"/>
      <c r="BH44" s="244"/>
      <c r="BI44" s="244"/>
      <c r="BJ44" s="244"/>
      <c r="BK44" s="244"/>
      <c r="BL44" s="244"/>
      <c r="BM44" s="244"/>
    </row>
    <row r="45" spans="1:65" ht="15" customHeight="1" thickBot="1">
      <c r="BH45" s="227"/>
      <c r="BI45" s="227"/>
      <c r="BJ45" s="227"/>
      <c r="BK45" s="227"/>
      <c r="BL45" s="227"/>
      <c r="BM45" s="227"/>
    </row>
    <row r="46" spans="1:65" s="3" customFormat="1" ht="16.5" customHeight="1" thickTop="1">
      <c r="B46" s="12" t="str">
        <f>+'1'!B37</f>
        <v>(Last Update: 11/03/2026)</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245"/>
      <c r="BI46" s="245"/>
      <c r="BJ46" s="245"/>
      <c r="BK46" s="245"/>
      <c r="BL46" s="245"/>
      <c r="BM46" s="245"/>
    </row>
    <row r="47" spans="1:65" s="3" customFormat="1" ht="4.5" customHeight="1">
      <c r="B47" s="14"/>
      <c r="BH47" s="233"/>
      <c r="BI47" s="233"/>
      <c r="BJ47" s="233"/>
      <c r="BK47" s="233"/>
      <c r="BL47" s="233"/>
      <c r="BM47" s="233"/>
    </row>
    <row r="48" spans="1:65" s="3" customFormat="1" ht="16.5" customHeight="1">
      <c r="B48" s="15" t="str">
        <f>+'1'!B39</f>
        <v>COPYRIGHT © :2026, REPUBLIC OF CYPRUS, STATISTICAL SERVICE</v>
      </c>
      <c r="BH48" s="233"/>
      <c r="BI48" s="233"/>
      <c r="BJ48" s="233"/>
      <c r="BK48" s="233"/>
      <c r="BL48" s="233"/>
      <c r="BM48" s="233"/>
    </row>
    <row r="49" spans="60:65" ht="15" customHeight="1">
      <c r="BH49" s="246"/>
      <c r="BI49" s="246"/>
      <c r="BJ49" s="246"/>
      <c r="BK49" s="246"/>
      <c r="BL49" s="246"/>
      <c r="BM49" s="246"/>
    </row>
    <row r="50" spans="60:65" ht="15" customHeight="1">
      <c r="BH50" s="227"/>
      <c r="BI50" s="227"/>
      <c r="BJ50" s="227"/>
      <c r="BK50" s="227"/>
      <c r="BL50" s="227"/>
      <c r="BM50" s="227"/>
    </row>
    <row r="51" spans="60:65" ht="15" customHeight="1">
      <c r="BH51" s="227"/>
      <c r="BI51" s="227"/>
      <c r="BJ51" s="227"/>
      <c r="BK51" s="227"/>
      <c r="BL51" s="227"/>
      <c r="BM51" s="227"/>
    </row>
    <row r="52" spans="60:65" ht="15" customHeight="1">
      <c r="BH52" s="227"/>
      <c r="BI52" s="227"/>
      <c r="BJ52" s="227"/>
      <c r="BK52" s="227"/>
      <c r="BL52" s="227"/>
      <c r="BM52" s="227"/>
    </row>
  </sheetData>
  <phoneticPr fontId="0" type="noConversion"/>
  <printOptions horizontalCentered="1"/>
  <pageMargins left="0.15748031496062992" right="0.15748031496062992" top="0.19685039370078741" bottom="0.19685039370078741" header="0.15748031496062992" footer="0.15748031496062992"/>
  <pageSetup paperSize="9" scale="70" firstPageNumber="96" orientation="landscape" useFirstPageNumber="1" horizontalDpi="180" verticalDpi="180" r:id="rId1"/>
  <headerFooter alignWithMargins="0"/>
  <colBreaks count="1" manualBreakCount="1">
    <brk id="32" max="4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M44"/>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5" defaultRowHeight="15" customHeight="1"/>
  <cols>
    <col min="1" max="1" width="2.140625" style="25" customWidth="1"/>
    <col min="2" max="2" width="26.28515625" style="25" customWidth="1"/>
    <col min="3" max="3" width="6.5703125" style="25" customWidth="1"/>
    <col min="4" max="38" width="5.7109375" style="25" customWidth="1"/>
    <col min="39" max="60" width="5.5703125" style="25" bestFit="1" customWidth="1"/>
    <col min="61" max="65" width="5.7109375" style="25" customWidth="1"/>
    <col min="66" max="16384" width="5" style="25"/>
  </cols>
  <sheetData>
    <row r="1" spans="1:65" ht="37.5" customHeight="1" thickBot="1">
      <c r="A1" s="57"/>
      <c r="B1" s="58" t="s">
        <v>193</v>
      </c>
      <c r="C1" s="59"/>
      <c r="D1" s="59"/>
      <c r="E1" s="59"/>
      <c r="F1" s="60"/>
      <c r="G1" s="61"/>
      <c r="H1" s="59"/>
      <c r="I1" s="59"/>
      <c r="J1" s="59"/>
      <c r="K1" s="59"/>
      <c r="L1" s="60"/>
      <c r="M1" s="61"/>
      <c r="N1" s="59"/>
      <c r="O1" s="59"/>
      <c r="P1" s="59"/>
      <c r="Q1" s="59"/>
      <c r="R1" s="60"/>
      <c r="S1" s="61"/>
      <c r="T1" s="59"/>
      <c r="U1" s="59"/>
      <c r="V1" s="59"/>
      <c r="W1" s="59"/>
      <c r="X1" s="60"/>
      <c r="Y1" s="61"/>
      <c r="Z1" s="61"/>
      <c r="AA1" s="59"/>
      <c r="AB1" s="59"/>
      <c r="AC1" s="59"/>
      <c r="AD1" s="59"/>
      <c r="AE1" s="60"/>
      <c r="AF1" s="61"/>
      <c r="AG1" s="59"/>
      <c r="AH1" s="59"/>
      <c r="AI1" s="59"/>
      <c r="AJ1" s="60"/>
      <c r="AK1" s="61"/>
      <c r="AL1" s="61"/>
      <c r="AM1" s="61"/>
      <c r="AN1" s="61"/>
      <c r="AO1" s="60"/>
      <c r="AP1" s="60"/>
      <c r="AQ1" s="60"/>
      <c r="AR1" s="60"/>
      <c r="AS1" s="61"/>
      <c r="AT1" s="61"/>
      <c r="AU1" s="61"/>
      <c r="AV1" s="60"/>
      <c r="AW1" s="60"/>
      <c r="AX1" s="60"/>
      <c r="AY1" s="61"/>
      <c r="AZ1" s="61"/>
      <c r="BA1" s="61"/>
      <c r="BB1" s="61"/>
      <c r="BC1" s="61"/>
      <c r="BD1" s="61"/>
      <c r="BE1" s="61"/>
      <c r="BF1" s="61"/>
      <c r="BG1" s="61"/>
      <c r="BH1" s="61"/>
      <c r="BI1" s="61"/>
      <c r="BJ1" s="61"/>
      <c r="BK1" s="61"/>
      <c r="BL1" s="61"/>
      <c r="BM1" s="61"/>
    </row>
    <row r="2" spans="1:65" s="57" customFormat="1" ht="18.75" customHeight="1" thickTop="1">
      <c r="B2" s="82"/>
      <c r="C2" s="82"/>
      <c r="D2" s="82"/>
      <c r="E2" s="82"/>
      <c r="F2" s="82"/>
      <c r="G2" s="82"/>
      <c r="H2" s="82"/>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31"/>
      <c r="AW2" s="31"/>
      <c r="AX2" s="31"/>
      <c r="AY2" s="32"/>
      <c r="AZ2" s="32"/>
      <c r="BA2" s="32"/>
      <c r="BB2" s="32"/>
      <c r="BC2" s="32"/>
      <c r="BD2" s="32"/>
      <c r="BE2" s="32"/>
      <c r="BF2" s="32"/>
      <c r="BG2" s="32"/>
      <c r="BH2" s="32"/>
      <c r="BI2" s="32"/>
      <c r="BJ2" s="32"/>
      <c r="BK2" s="32"/>
      <c r="BL2" s="32"/>
      <c r="BM2" s="32"/>
    </row>
    <row r="3" spans="1:65" ht="18.75" customHeight="1">
      <c r="B3" s="83" t="s">
        <v>112</v>
      </c>
      <c r="C3" s="62"/>
      <c r="D3" s="27"/>
      <c r="E3" s="27"/>
      <c r="F3" s="28"/>
      <c r="I3" s="27"/>
      <c r="J3" s="27"/>
      <c r="K3" s="27"/>
      <c r="L3" s="28"/>
      <c r="O3" s="27"/>
      <c r="P3" s="27"/>
      <c r="Q3" s="27"/>
      <c r="R3" s="28"/>
      <c r="U3" s="27"/>
      <c r="V3" s="27"/>
      <c r="W3" s="27"/>
      <c r="X3" s="28"/>
      <c r="AA3" s="257" t="s">
        <v>197</v>
      </c>
      <c r="AB3" s="62"/>
      <c r="AC3" s="27"/>
      <c r="AD3" s="27"/>
      <c r="AE3" s="28"/>
      <c r="AF3" s="257" t="s">
        <v>198</v>
      </c>
      <c r="AG3" s="62"/>
      <c r="AH3" s="81"/>
      <c r="AI3" s="27"/>
      <c r="AJ3" s="28"/>
      <c r="AK3" s="257" t="s">
        <v>199</v>
      </c>
      <c r="AL3" s="62"/>
      <c r="AO3" s="28"/>
      <c r="AP3" s="62"/>
      <c r="AQ3" s="28"/>
      <c r="AR3" s="28"/>
      <c r="AV3" s="28"/>
      <c r="AW3" s="28"/>
      <c r="AX3" s="28"/>
      <c r="BA3" s="177"/>
      <c r="BM3" s="257" t="s">
        <v>191</v>
      </c>
    </row>
    <row r="4" spans="1:65" ht="21" customHeight="1">
      <c r="B4" s="63" t="s">
        <v>113</v>
      </c>
      <c r="C4" s="65">
        <v>1960</v>
      </c>
      <c r="D4" s="65">
        <v>1961</v>
      </c>
      <c r="E4" s="65">
        <v>1962</v>
      </c>
      <c r="F4" s="65">
        <v>1963</v>
      </c>
      <c r="G4" s="65">
        <v>1964</v>
      </c>
      <c r="H4" s="65">
        <v>1965</v>
      </c>
      <c r="I4" s="65">
        <v>1966</v>
      </c>
      <c r="J4" s="65">
        <v>1967</v>
      </c>
      <c r="K4" s="65">
        <v>1968</v>
      </c>
      <c r="L4" s="65">
        <v>1969</v>
      </c>
      <c r="M4" s="65">
        <v>1970</v>
      </c>
      <c r="N4" s="65">
        <v>1971</v>
      </c>
      <c r="O4" s="65">
        <v>1972</v>
      </c>
      <c r="P4" s="65">
        <v>1973</v>
      </c>
      <c r="Q4" s="65">
        <v>1974</v>
      </c>
      <c r="R4" s="65">
        <v>1975</v>
      </c>
      <c r="S4" s="65">
        <v>1976</v>
      </c>
      <c r="T4" s="65">
        <v>1977</v>
      </c>
      <c r="U4" s="65">
        <v>1978</v>
      </c>
      <c r="V4" s="65">
        <v>1979</v>
      </c>
      <c r="W4" s="65">
        <v>1981</v>
      </c>
      <c r="X4" s="65">
        <v>1982</v>
      </c>
      <c r="Y4" s="65">
        <v>1983</v>
      </c>
      <c r="Z4" s="65">
        <v>1984</v>
      </c>
      <c r="AA4" s="266">
        <v>1985</v>
      </c>
      <c r="AB4" s="65">
        <v>1986</v>
      </c>
      <c r="AC4" s="65">
        <v>1987</v>
      </c>
      <c r="AD4" s="65">
        <v>1988</v>
      </c>
      <c r="AE4" s="65">
        <v>1989</v>
      </c>
      <c r="AF4" s="266">
        <v>1990</v>
      </c>
      <c r="AG4" s="64">
        <v>1991</v>
      </c>
      <c r="AH4" s="65">
        <v>1992</v>
      </c>
      <c r="AI4" s="65">
        <v>1993</v>
      </c>
      <c r="AJ4" s="65">
        <v>1994</v>
      </c>
      <c r="AK4" s="65">
        <v>1995</v>
      </c>
      <c r="AL4" s="64">
        <v>1996</v>
      </c>
      <c r="AM4" s="65">
        <v>1997</v>
      </c>
      <c r="AN4" s="65">
        <v>1998</v>
      </c>
      <c r="AO4" s="65">
        <v>1999</v>
      </c>
      <c r="AP4" s="65">
        <v>2000</v>
      </c>
      <c r="AQ4" s="65">
        <v>2001</v>
      </c>
      <c r="AR4" s="65">
        <v>2002</v>
      </c>
      <c r="AS4" s="65">
        <v>2003</v>
      </c>
      <c r="AT4" s="65">
        <v>2004</v>
      </c>
      <c r="AU4" s="65">
        <v>2005</v>
      </c>
      <c r="AV4" s="65">
        <v>2006</v>
      </c>
      <c r="AW4" s="65">
        <v>2007</v>
      </c>
      <c r="AX4" s="65">
        <v>2008</v>
      </c>
      <c r="AY4" s="65">
        <v>2009</v>
      </c>
      <c r="AZ4" s="178">
        <v>2010</v>
      </c>
      <c r="BA4" s="198">
        <v>2011</v>
      </c>
      <c r="BB4" s="198">
        <v>2012</v>
      </c>
      <c r="BC4" s="198">
        <v>2013</v>
      </c>
      <c r="BD4" s="198">
        <v>2014</v>
      </c>
      <c r="BE4" s="198">
        <v>2015</v>
      </c>
      <c r="BF4" s="198">
        <v>2016</v>
      </c>
      <c r="BG4" s="198">
        <v>2017</v>
      </c>
      <c r="BH4" s="198">
        <v>2018</v>
      </c>
      <c r="BI4" s="198">
        <v>2019</v>
      </c>
      <c r="BJ4" s="198">
        <v>2020</v>
      </c>
      <c r="BK4" s="198">
        <v>2021</v>
      </c>
      <c r="BL4" s="198">
        <v>2022</v>
      </c>
      <c r="BM4" s="239">
        <v>2023</v>
      </c>
    </row>
    <row r="5" spans="1:65" ht="16.5" customHeight="1">
      <c r="A5" s="35"/>
      <c r="B5" s="84" t="s">
        <v>115</v>
      </c>
      <c r="C5" s="70">
        <v>42.7</v>
      </c>
      <c r="D5" s="70">
        <v>44.7</v>
      </c>
      <c r="E5" s="70">
        <v>43.3</v>
      </c>
      <c r="F5" s="70">
        <v>42.9</v>
      </c>
      <c r="G5" s="70">
        <v>43.2</v>
      </c>
      <c r="H5" s="70">
        <v>44.9</v>
      </c>
      <c r="I5" s="70">
        <v>45.5</v>
      </c>
      <c r="J5" s="70">
        <v>46.7</v>
      </c>
      <c r="K5" s="70">
        <v>47.4</v>
      </c>
      <c r="L5" s="70">
        <v>48.1</v>
      </c>
      <c r="M5" s="70">
        <v>49.7</v>
      </c>
      <c r="N5" s="70">
        <v>51.4</v>
      </c>
      <c r="O5" s="70">
        <v>53.9</v>
      </c>
      <c r="P5" s="70">
        <v>58.1</v>
      </c>
      <c r="Q5" s="73">
        <v>69.2</v>
      </c>
      <c r="R5" s="70">
        <v>79.599999999999994</v>
      </c>
      <c r="S5" s="70">
        <v>81.8</v>
      </c>
      <c r="T5" s="70">
        <v>89.1</v>
      </c>
      <c r="U5" s="70">
        <v>87.8</v>
      </c>
      <c r="V5" s="70">
        <v>95.3</v>
      </c>
      <c r="W5" s="70">
        <v>106.5</v>
      </c>
      <c r="X5" s="70">
        <v>111.6</v>
      </c>
      <c r="Y5" s="70">
        <v>119.1</v>
      </c>
      <c r="Z5" s="70">
        <v>117.5</v>
      </c>
      <c r="AA5" s="268">
        <v>116.2</v>
      </c>
      <c r="AB5" s="70">
        <v>100.7</v>
      </c>
      <c r="AC5" s="70">
        <v>102.7</v>
      </c>
      <c r="AD5" s="73">
        <v>106.9</v>
      </c>
      <c r="AE5" s="73">
        <v>103.8</v>
      </c>
      <c r="AF5" s="268">
        <v>102.1</v>
      </c>
      <c r="AG5" s="72">
        <v>104.3</v>
      </c>
      <c r="AH5" s="70">
        <v>106.6</v>
      </c>
      <c r="AI5" s="70">
        <v>110.7</v>
      </c>
      <c r="AJ5" s="70">
        <v>111.1</v>
      </c>
      <c r="AK5" s="70">
        <v>108.7</v>
      </c>
      <c r="AL5" s="72">
        <v>80.183655171168795</v>
      </c>
      <c r="AM5" s="258">
        <v>85.825094324862661</v>
      </c>
      <c r="AN5" s="258">
        <v>74.090900885179423</v>
      </c>
      <c r="AO5" s="258">
        <v>67.396393089462705</v>
      </c>
      <c r="AP5" s="258">
        <v>74.617435206190834</v>
      </c>
      <c r="AQ5" s="258">
        <v>70.630818204247191</v>
      </c>
      <c r="AR5" s="258">
        <v>72.436078733429213</v>
      </c>
      <c r="AS5" s="258">
        <v>74.316558451327168</v>
      </c>
      <c r="AT5" s="258">
        <v>75.444846282065953</v>
      </c>
      <c r="AU5" s="258">
        <v>94.40008183847732</v>
      </c>
      <c r="AV5" s="258">
        <v>98.311479651705071</v>
      </c>
      <c r="AW5" s="258">
        <v>97.25841100968222</v>
      </c>
      <c r="AX5" s="258">
        <v>79.581901661441449</v>
      </c>
      <c r="AY5" s="258">
        <v>82.214573266498576</v>
      </c>
      <c r="AZ5" s="258">
        <v>91.240875912408754</v>
      </c>
      <c r="BA5" s="201">
        <v>93.886861313868621</v>
      </c>
      <c r="BB5" s="201">
        <v>97.445255474452551</v>
      </c>
      <c r="BC5" s="201">
        <v>105.93065693430657</v>
      </c>
      <c r="BD5" s="201">
        <v>118.43065693430658</v>
      </c>
      <c r="BE5" s="201">
        <v>95.985401459854032</v>
      </c>
      <c r="BF5" s="201">
        <v>87.68248175182481</v>
      </c>
      <c r="BG5" s="201">
        <v>97.262773722627742</v>
      </c>
      <c r="BH5" s="201">
        <v>102.28102189781021</v>
      </c>
      <c r="BI5" s="201">
        <v>97.262773722627742</v>
      </c>
      <c r="BJ5" s="201">
        <v>100</v>
      </c>
      <c r="BK5" s="201">
        <v>120.03876622536755</v>
      </c>
      <c r="BL5" s="201">
        <v>141.20461660941498</v>
      </c>
      <c r="BM5" s="250">
        <v>146.79862295390174</v>
      </c>
    </row>
    <row r="6" spans="1:65" ht="16.5" customHeight="1">
      <c r="A6" s="35"/>
      <c r="B6" s="68" t="s">
        <v>116</v>
      </c>
      <c r="C6" s="70">
        <v>27</v>
      </c>
      <c r="D6" s="70">
        <v>30.3</v>
      </c>
      <c r="E6" s="70">
        <v>30.5</v>
      </c>
      <c r="F6" s="70">
        <v>33.799999999999997</v>
      </c>
      <c r="G6" s="70">
        <v>27.8</v>
      </c>
      <c r="H6" s="70">
        <v>30.7</v>
      </c>
      <c r="I6" s="70">
        <v>32.6</v>
      </c>
      <c r="J6" s="70">
        <v>31</v>
      </c>
      <c r="K6" s="70">
        <v>34.5</v>
      </c>
      <c r="L6" s="70">
        <v>34.1</v>
      </c>
      <c r="M6" s="70">
        <v>33</v>
      </c>
      <c r="N6" s="70">
        <v>35.5</v>
      </c>
      <c r="O6" s="70">
        <v>36.700000000000003</v>
      </c>
      <c r="P6" s="70">
        <v>39.200000000000003</v>
      </c>
      <c r="Q6" s="73">
        <v>48.2</v>
      </c>
      <c r="R6" s="70">
        <v>60.5</v>
      </c>
      <c r="S6" s="70">
        <v>80.400000000000006</v>
      </c>
      <c r="T6" s="70">
        <v>71.400000000000006</v>
      </c>
      <c r="U6" s="70">
        <v>73.900000000000006</v>
      </c>
      <c r="V6" s="70">
        <v>85.3</v>
      </c>
      <c r="W6" s="70">
        <v>109.1</v>
      </c>
      <c r="X6" s="70">
        <v>127.2</v>
      </c>
      <c r="Y6" s="70">
        <v>115</v>
      </c>
      <c r="Z6" s="70">
        <v>98.6</v>
      </c>
      <c r="AA6" s="268">
        <v>142.1</v>
      </c>
      <c r="AB6" s="70">
        <v>109.4</v>
      </c>
      <c r="AC6" s="70">
        <v>116.4</v>
      </c>
      <c r="AD6" s="73">
        <v>110.7</v>
      </c>
      <c r="AE6" s="73">
        <v>117.3</v>
      </c>
      <c r="AF6" s="268">
        <v>118.1</v>
      </c>
      <c r="AG6" s="72">
        <v>100.3</v>
      </c>
      <c r="AH6" s="70">
        <v>104.9</v>
      </c>
      <c r="AI6" s="70">
        <v>103.3</v>
      </c>
      <c r="AJ6" s="70">
        <v>106.9</v>
      </c>
      <c r="AK6" s="70">
        <v>125</v>
      </c>
      <c r="AL6" s="72">
        <v>69.022783384475801</v>
      </c>
      <c r="AM6" s="258">
        <v>68.762074098793164</v>
      </c>
      <c r="AN6" s="258">
        <v>70.652216419992229</v>
      </c>
      <c r="AO6" s="258">
        <v>73.520018562501122</v>
      </c>
      <c r="AP6" s="258">
        <v>74.171791776707693</v>
      </c>
      <c r="AQ6" s="258">
        <v>78.929736240415664</v>
      </c>
      <c r="AR6" s="258">
        <v>76.452998026430706</v>
      </c>
      <c r="AS6" s="258">
        <v>84.534985882592167</v>
      </c>
      <c r="AT6" s="258">
        <v>77.756544454843848</v>
      </c>
      <c r="AU6" s="258">
        <v>75.670870169382823</v>
      </c>
      <c r="AV6" s="258">
        <v>71.043280348516163</v>
      </c>
      <c r="AW6" s="258">
        <v>86.816192132315152</v>
      </c>
      <c r="AX6" s="258">
        <v>99.982011059287885</v>
      </c>
      <c r="AY6" s="258">
        <v>100.37307498781183</v>
      </c>
      <c r="AZ6" s="258">
        <v>92.421441774491669</v>
      </c>
      <c r="BA6" s="201">
        <v>100.36968576709795</v>
      </c>
      <c r="BB6" s="201">
        <v>95.009242144177435</v>
      </c>
      <c r="BC6" s="201">
        <v>101.94085027726432</v>
      </c>
      <c r="BD6" s="201">
        <v>95.563770794824393</v>
      </c>
      <c r="BE6" s="201">
        <v>92.975970425138627</v>
      </c>
      <c r="BF6" s="201">
        <v>84.842883548983366</v>
      </c>
      <c r="BG6" s="201">
        <v>88.539741219963034</v>
      </c>
      <c r="BH6" s="201">
        <v>99.075785582255079</v>
      </c>
      <c r="BI6" s="201">
        <v>95.841035120147879</v>
      </c>
      <c r="BJ6" s="201">
        <v>100</v>
      </c>
      <c r="BK6" s="201">
        <v>90.250318485701314</v>
      </c>
      <c r="BL6" s="201">
        <v>101.94931362478934</v>
      </c>
      <c r="BM6" s="240">
        <v>108.18749241927853</v>
      </c>
    </row>
    <row r="7" spans="1:65" ht="16.5" customHeight="1">
      <c r="A7" s="35"/>
      <c r="B7" s="68" t="s">
        <v>117</v>
      </c>
      <c r="C7" s="70">
        <v>29.6</v>
      </c>
      <c r="D7" s="70">
        <v>26.2</v>
      </c>
      <c r="E7" s="70">
        <v>26.3</v>
      </c>
      <c r="F7" s="70">
        <v>26.1</v>
      </c>
      <c r="G7" s="70">
        <v>28.9</v>
      </c>
      <c r="H7" s="70">
        <v>33.6</v>
      </c>
      <c r="I7" s="70">
        <v>34.6</v>
      </c>
      <c r="J7" s="70">
        <v>34.6</v>
      </c>
      <c r="K7" s="70">
        <v>37.1</v>
      </c>
      <c r="L7" s="70">
        <v>34.5</v>
      </c>
      <c r="M7" s="70">
        <v>34.700000000000003</v>
      </c>
      <c r="N7" s="70">
        <v>34.5</v>
      </c>
      <c r="O7" s="70">
        <v>33.5</v>
      </c>
      <c r="P7" s="70">
        <v>41.1</v>
      </c>
      <c r="Q7" s="73">
        <v>67.099999999999994</v>
      </c>
      <c r="R7" s="70">
        <v>70.3</v>
      </c>
      <c r="S7" s="70">
        <v>65.900000000000006</v>
      </c>
      <c r="T7" s="70">
        <v>68.400000000000006</v>
      </c>
      <c r="U7" s="70">
        <v>75</v>
      </c>
      <c r="V7" s="70">
        <v>78.8</v>
      </c>
      <c r="W7" s="70">
        <v>110.6</v>
      </c>
      <c r="X7" s="70">
        <v>106.8</v>
      </c>
      <c r="Y7" s="70">
        <v>104.6</v>
      </c>
      <c r="Z7" s="70">
        <v>110.6</v>
      </c>
      <c r="AA7" s="268">
        <v>121.6</v>
      </c>
      <c r="AB7" s="70">
        <v>93.7</v>
      </c>
      <c r="AC7" s="70">
        <v>86.2</v>
      </c>
      <c r="AD7" s="73">
        <v>90.5</v>
      </c>
      <c r="AE7" s="70">
        <v>87</v>
      </c>
      <c r="AF7" s="268">
        <v>88.6</v>
      </c>
      <c r="AG7" s="72">
        <v>100.4</v>
      </c>
      <c r="AH7" s="70">
        <v>100.3</v>
      </c>
      <c r="AI7" s="70">
        <v>103.8</v>
      </c>
      <c r="AJ7" s="70">
        <v>106.8</v>
      </c>
      <c r="AK7" s="70">
        <v>110.1</v>
      </c>
      <c r="AL7" s="72">
        <v>53.438542833266069</v>
      </c>
      <c r="AM7" s="258">
        <v>57.521371541030106</v>
      </c>
      <c r="AN7" s="258">
        <v>53.955356593742529</v>
      </c>
      <c r="AO7" s="258">
        <v>57.107920532648926</v>
      </c>
      <c r="AP7" s="258">
        <v>63.568092538604695</v>
      </c>
      <c r="AQ7" s="258">
        <v>64.446675931414688</v>
      </c>
      <c r="AR7" s="258">
        <v>62.792871897890002</v>
      </c>
      <c r="AS7" s="258">
        <v>65.273577948177007</v>
      </c>
      <c r="AT7" s="258">
        <v>66.56561234936818</v>
      </c>
      <c r="AU7" s="258">
        <v>69.563132160131644</v>
      </c>
      <c r="AV7" s="258">
        <v>75.144720773277413</v>
      </c>
      <c r="AW7" s="258">
        <v>84.292324333710781</v>
      </c>
      <c r="AX7" s="258">
        <v>105.79177676953155</v>
      </c>
      <c r="AY7" s="258">
        <v>96.023996696526453</v>
      </c>
      <c r="AZ7" s="258">
        <v>99.900099900099903</v>
      </c>
      <c r="BA7" s="201">
        <v>102.79720279720281</v>
      </c>
      <c r="BB7" s="201">
        <v>99.700299700299695</v>
      </c>
      <c r="BC7" s="201">
        <v>118.68131868131869</v>
      </c>
      <c r="BD7" s="201">
        <v>123.87612387612388</v>
      </c>
      <c r="BE7" s="201">
        <v>112.28771228771231</v>
      </c>
      <c r="BF7" s="201">
        <v>105.69430569430568</v>
      </c>
      <c r="BG7" s="201">
        <v>97.202797202797214</v>
      </c>
      <c r="BH7" s="201">
        <v>93.706293706293707</v>
      </c>
      <c r="BI7" s="201">
        <v>98.801198801198808</v>
      </c>
      <c r="BJ7" s="201">
        <v>100</v>
      </c>
      <c r="BK7" s="201">
        <v>109.23928145741661</v>
      </c>
      <c r="BL7" s="201">
        <v>148.23088688334317</v>
      </c>
      <c r="BM7" s="240">
        <v>155.59344756253307</v>
      </c>
    </row>
    <row r="8" spans="1:65" ht="27" customHeight="1">
      <c r="A8" s="35"/>
      <c r="B8" s="85" t="s">
        <v>118</v>
      </c>
      <c r="C8" s="70">
        <v>21.8</v>
      </c>
      <c r="D8" s="70">
        <v>22.4</v>
      </c>
      <c r="E8" s="70">
        <v>23.2</v>
      </c>
      <c r="F8" s="70">
        <v>23.4</v>
      </c>
      <c r="G8" s="70">
        <v>24.2</v>
      </c>
      <c r="H8" s="70">
        <v>24.6</v>
      </c>
      <c r="I8" s="70">
        <v>24.8</v>
      </c>
      <c r="J8" s="70">
        <v>26</v>
      </c>
      <c r="K8" s="70">
        <v>27.1</v>
      </c>
      <c r="L8" s="70">
        <v>28.1</v>
      </c>
      <c r="M8" s="70">
        <v>28.4</v>
      </c>
      <c r="N8" s="70">
        <v>32.4</v>
      </c>
      <c r="O8" s="70">
        <v>34.200000000000003</v>
      </c>
      <c r="P8" s="70">
        <v>36.799999999999997</v>
      </c>
      <c r="Q8" s="73">
        <v>42.8</v>
      </c>
      <c r="R8" s="70">
        <v>52.8</v>
      </c>
      <c r="S8" s="70">
        <v>54.8</v>
      </c>
      <c r="T8" s="70">
        <v>60.1</v>
      </c>
      <c r="U8" s="70">
        <v>62.2</v>
      </c>
      <c r="V8" s="70">
        <v>73.900000000000006</v>
      </c>
      <c r="W8" s="70">
        <v>123.4</v>
      </c>
      <c r="X8" s="70">
        <v>133.9</v>
      </c>
      <c r="Y8" s="70">
        <v>138.30000000000001</v>
      </c>
      <c r="Z8" s="70">
        <v>147.30000000000001</v>
      </c>
      <c r="AA8" s="268">
        <v>156.4</v>
      </c>
      <c r="AB8" s="70">
        <v>88.1</v>
      </c>
      <c r="AC8" s="70">
        <v>83.8</v>
      </c>
      <c r="AD8" s="70">
        <v>82.6</v>
      </c>
      <c r="AE8" s="73">
        <v>85.5</v>
      </c>
      <c r="AF8" s="268">
        <v>92.7</v>
      </c>
      <c r="AG8" s="72">
        <v>108.9</v>
      </c>
      <c r="AH8" s="70">
        <v>111.2</v>
      </c>
      <c r="AI8" s="70">
        <v>115.4</v>
      </c>
      <c r="AJ8" s="70">
        <v>119.9</v>
      </c>
      <c r="AK8" s="70">
        <v>123.1</v>
      </c>
      <c r="AL8" s="72">
        <v>84.909154645448453</v>
      </c>
      <c r="AM8" s="258">
        <v>92.598104384520241</v>
      </c>
      <c r="AN8" s="258">
        <v>94.499672599559474</v>
      </c>
      <c r="AO8" s="258">
        <v>96.566594572428244</v>
      </c>
      <c r="AP8" s="258">
        <v>105.33034373739176</v>
      </c>
      <c r="AQ8" s="258">
        <v>111.53110965599804</v>
      </c>
      <c r="AR8" s="258">
        <v>122.5271345516598</v>
      </c>
      <c r="AS8" s="258">
        <v>139.55857160809836</v>
      </c>
      <c r="AT8" s="258">
        <v>118.3932906059223</v>
      </c>
      <c r="AU8" s="258">
        <v>156.50733178562214</v>
      </c>
      <c r="AV8" s="258">
        <v>152.37348783988466</v>
      </c>
      <c r="AW8" s="258">
        <v>156.42465490670742</v>
      </c>
      <c r="AX8" s="258">
        <v>98.798870303126506</v>
      </c>
      <c r="AY8" s="258">
        <v>91.523304958628486</v>
      </c>
      <c r="AZ8" s="258">
        <v>106.15711252653928</v>
      </c>
      <c r="BA8" s="201">
        <v>120.48832271762208</v>
      </c>
      <c r="BB8" s="201">
        <v>133.12101910828025</v>
      </c>
      <c r="BC8" s="201">
        <v>124.84076433121018</v>
      </c>
      <c r="BD8" s="201">
        <v>119.10828025477707</v>
      </c>
      <c r="BE8" s="201">
        <v>101.27388535031847</v>
      </c>
      <c r="BF8" s="201">
        <v>91.295116772823775</v>
      </c>
      <c r="BG8" s="201">
        <v>100.5307855626327</v>
      </c>
      <c r="BH8" s="201">
        <v>111.14649681528664</v>
      </c>
      <c r="BI8" s="201">
        <v>110.19108280254777</v>
      </c>
      <c r="BJ8" s="201">
        <v>100</v>
      </c>
      <c r="BK8" s="201">
        <v>113.00343591185435</v>
      </c>
      <c r="BL8" s="201">
        <v>158.15385762512977</v>
      </c>
      <c r="BM8" s="240">
        <v>150.71375696682597</v>
      </c>
    </row>
    <row r="9" spans="1:65" ht="14.1" customHeight="1">
      <c r="A9" s="35"/>
      <c r="B9" s="68" t="s">
        <v>119</v>
      </c>
      <c r="C9" s="70">
        <v>19.2</v>
      </c>
      <c r="D9" s="70">
        <v>19.8</v>
      </c>
      <c r="E9" s="70">
        <v>19.899999999999999</v>
      </c>
      <c r="F9" s="70">
        <v>19.899999999999999</v>
      </c>
      <c r="G9" s="70">
        <v>20</v>
      </c>
      <c r="H9" s="70">
        <v>19.899999999999999</v>
      </c>
      <c r="I9" s="70">
        <v>19.899999999999999</v>
      </c>
      <c r="J9" s="70">
        <v>20.5</v>
      </c>
      <c r="K9" s="70">
        <v>20.7</v>
      </c>
      <c r="L9" s="70">
        <v>20.7</v>
      </c>
      <c r="M9" s="70">
        <v>20.7</v>
      </c>
      <c r="N9" s="70">
        <v>17.899999999999999</v>
      </c>
      <c r="O9" s="70">
        <v>23.4</v>
      </c>
      <c r="P9" s="70">
        <v>24.8</v>
      </c>
      <c r="Q9" s="73">
        <v>30.1</v>
      </c>
      <c r="R9" s="70">
        <v>38.4</v>
      </c>
      <c r="S9" s="70">
        <v>46.8</v>
      </c>
      <c r="T9" s="70">
        <v>52.5</v>
      </c>
      <c r="U9" s="70">
        <v>53</v>
      </c>
      <c r="V9" s="70">
        <v>68.900000000000006</v>
      </c>
      <c r="W9" s="70">
        <v>133.1</v>
      </c>
      <c r="X9" s="70">
        <v>145.6</v>
      </c>
      <c r="Y9" s="70">
        <v>152.1</v>
      </c>
      <c r="Z9" s="70">
        <v>166.9</v>
      </c>
      <c r="AA9" s="268">
        <v>179.4</v>
      </c>
      <c r="AB9" s="70">
        <v>75.7</v>
      </c>
      <c r="AC9" s="70">
        <v>76.099999999999994</v>
      </c>
      <c r="AD9" s="70">
        <v>74</v>
      </c>
      <c r="AE9" s="73">
        <v>78.3</v>
      </c>
      <c r="AF9" s="268">
        <v>92.7</v>
      </c>
      <c r="AG9" s="72">
        <v>106</v>
      </c>
      <c r="AH9" s="70">
        <v>114.3</v>
      </c>
      <c r="AI9" s="70">
        <v>114.9</v>
      </c>
      <c r="AJ9" s="70">
        <v>117.3</v>
      </c>
      <c r="AK9" s="70">
        <v>117.6</v>
      </c>
      <c r="AL9" s="72">
        <v>76.42347052989409</v>
      </c>
      <c r="AM9" s="258">
        <v>81.241633075425725</v>
      </c>
      <c r="AN9" s="258">
        <v>78.57311228097744</v>
      </c>
      <c r="AO9" s="258">
        <v>89.395446614017715</v>
      </c>
      <c r="AP9" s="258">
        <v>99.698901903693056</v>
      </c>
      <c r="AQ9" s="258">
        <v>103.55343194011837</v>
      </c>
      <c r="AR9" s="258">
        <v>119.26805439631387</v>
      </c>
      <c r="AS9" s="258">
        <v>131.05402123846048</v>
      </c>
      <c r="AT9" s="258">
        <v>119.86105901730235</v>
      </c>
      <c r="AU9" s="258">
        <v>138.9854580441818</v>
      </c>
      <c r="AV9" s="258">
        <v>136.83581629309845</v>
      </c>
      <c r="AW9" s="258">
        <v>134.01904434340304</v>
      </c>
      <c r="AX9" s="258">
        <v>109.11285026188564</v>
      </c>
      <c r="AY9" s="258">
        <v>85.615042155215988</v>
      </c>
      <c r="AZ9" s="258">
        <v>102.14504596527067</v>
      </c>
      <c r="BA9" s="201">
        <v>127.57916241062308</v>
      </c>
      <c r="BB9" s="201">
        <v>145.25025536261489</v>
      </c>
      <c r="BC9" s="201">
        <v>148.21246169560774</v>
      </c>
      <c r="BD9" s="201">
        <v>136.87436159346271</v>
      </c>
      <c r="BE9" s="201">
        <v>117.16036772216547</v>
      </c>
      <c r="BF9" s="201">
        <v>114.6067415730337</v>
      </c>
      <c r="BG9" s="201">
        <v>115.73033707865167</v>
      </c>
      <c r="BH9" s="201">
        <v>117.16036772216547</v>
      </c>
      <c r="BI9" s="201">
        <v>117.16036772216547</v>
      </c>
      <c r="BJ9" s="201">
        <v>100</v>
      </c>
      <c r="BK9" s="201">
        <v>116.95554969771509</v>
      </c>
      <c r="BL9" s="201">
        <v>168.07261375712659</v>
      </c>
      <c r="BM9" s="240">
        <v>161.95200419440948</v>
      </c>
    </row>
    <row r="10" spans="1:65" ht="16.5" customHeight="1">
      <c r="A10" s="35"/>
      <c r="B10" s="68" t="s">
        <v>120</v>
      </c>
      <c r="C10" s="70">
        <v>28.8</v>
      </c>
      <c r="D10" s="70">
        <v>17.2</v>
      </c>
      <c r="E10" s="70">
        <v>27.3</v>
      </c>
      <c r="F10" s="70">
        <v>32.799999999999997</v>
      </c>
      <c r="G10" s="70">
        <v>53.1</v>
      </c>
      <c r="H10" s="70">
        <v>20.3</v>
      </c>
      <c r="I10" s="70">
        <v>29</v>
      </c>
      <c r="J10" s="70">
        <v>29.5</v>
      </c>
      <c r="K10" s="70">
        <v>30.1</v>
      </c>
      <c r="L10" s="70">
        <v>30.1</v>
      </c>
      <c r="M10" s="70">
        <v>28.6</v>
      </c>
      <c r="N10" s="70">
        <v>30.1</v>
      </c>
      <c r="O10" s="70">
        <v>29.5</v>
      </c>
      <c r="P10" s="70">
        <v>31.6</v>
      </c>
      <c r="Q10" s="73">
        <v>44.2</v>
      </c>
      <c r="R10" s="70">
        <v>59.7</v>
      </c>
      <c r="S10" s="70">
        <v>67.7</v>
      </c>
      <c r="T10" s="70">
        <v>75.099999999999994</v>
      </c>
      <c r="U10" s="70">
        <v>77.3</v>
      </c>
      <c r="V10" s="70">
        <v>78.8</v>
      </c>
      <c r="W10" s="70">
        <v>110</v>
      </c>
      <c r="X10" s="70">
        <v>119.3</v>
      </c>
      <c r="Y10" s="70">
        <v>117</v>
      </c>
      <c r="Z10" s="70">
        <v>131.5</v>
      </c>
      <c r="AA10" s="275">
        <v>144.6</v>
      </c>
      <c r="AB10" s="70">
        <v>97.6</v>
      </c>
      <c r="AC10" s="70">
        <v>93.6</v>
      </c>
      <c r="AD10" s="73">
        <v>108.8</v>
      </c>
      <c r="AE10" s="73">
        <v>113.8</v>
      </c>
      <c r="AF10" s="268">
        <v>107.4</v>
      </c>
      <c r="AG10" s="72">
        <v>111.7</v>
      </c>
      <c r="AH10" s="70">
        <v>111.8</v>
      </c>
      <c r="AI10" s="70">
        <v>110.7</v>
      </c>
      <c r="AJ10" s="70">
        <v>117.9</v>
      </c>
      <c r="AK10" s="70">
        <v>126.1</v>
      </c>
      <c r="AL10" s="72">
        <v>262.59724842600633</v>
      </c>
      <c r="AM10" s="258">
        <v>339.9720178915905</v>
      </c>
      <c r="AN10" s="258">
        <v>269.22180060627898</v>
      </c>
      <c r="AO10" s="258">
        <v>289.89040340872958</v>
      </c>
      <c r="AP10" s="258">
        <v>284.06079749008961</v>
      </c>
      <c r="AQ10" s="258">
        <v>263.39219468763918</v>
      </c>
      <c r="AR10" s="258">
        <v>270.01674686791171</v>
      </c>
      <c r="AS10" s="258">
        <v>258.09255294342103</v>
      </c>
      <c r="AT10" s="258">
        <v>259.15248129226461</v>
      </c>
      <c r="AU10" s="258">
        <v>300.22470480995486</v>
      </c>
      <c r="AV10" s="258">
        <v>308.70413160070376</v>
      </c>
      <c r="AW10" s="258">
        <v>306.84925699022739</v>
      </c>
      <c r="AX10" s="258">
        <v>161.63907319865177</v>
      </c>
      <c r="AY10" s="258">
        <v>140.17552413456849</v>
      </c>
      <c r="AZ10" s="258">
        <v>155.27950310559004</v>
      </c>
      <c r="BA10" s="201">
        <v>150.93167701863354</v>
      </c>
      <c r="BB10" s="201">
        <v>154.19254658385091</v>
      </c>
      <c r="BC10" s="201">
        <v>157.14285714285714</v>
      </c>
      <c r="BD10" s="201">
        <v>150.31055900621115</v>
      </c>
      <c r="BE10" s="201">
        <v>155.27950310559004</v>
      </c>
      <c r="BF10" s="201">
        <v>161.80124223602485</v>
      </c>
      <c r="BG10" s="201">
        <v>140.99378881987576</v>
      </c>
      <c r="BH10" s="201">
        <v>146.11801242236021</v>
      </c>
      <c r="BI10" s="201">
        <v>140.3726708074534</v>
      </c>
      <c r="BJ10" s="201">
        <v>100</v>
      </c>
      <c r="BK10" s="201">
        <v>96.2764413810999</v>
      </c>
      <c r="BL10" s="201">
        <v>97.821518930747132</v>
      </c>
      <c r="BM10" s="240">
        <v>102.96442975172839</v>
      </c>
    </row>
    <row r="11" spans="1:65" ht="15.75" customHeight="1">
      <c r="A11" s="35"/>
      <c r="B11" s="85" t="s">
        <v>121</v>
      </c>
      <c r="C11" s="70">
        <v>32.799999999999997</v>
      </c>
      <c r="D11" s="70">
        <v>33.299999999999997</v>
      </c>
      <c r="E11" s="70">
        <v>29.8</v>
      </c>
      <c r="F11" s="70">
        <v>36</v>
      </c>
      <c r="G11" s="70">
        <v>35.4</v>
      </c>
      <c r="H11" s="70">
        <v>33.700000000000003</v>
      </c>
      <c r="I11" s="70">
        <v>33.299999999999997</v>
      </c>
      <c r="J11" s="70">
        <v>31.4</v>
      </c>
      <c r="K11" s="70">
        <v>40.1</v>
      </c>
      <c r="L11" s="73">
        <v>40.1</v>
      </c>
      <c r="M11" s="70">
        <v>40.4</v>
      </c>
      <c r="N11" s="70">
        <v>42.3</v>
      </c>
      <c r="O11" s="70">
        <v>43.2</v>
      </c>
      <c r="P11" s="70">
        <v>51.6</v>
      </c>
      <c r="Q11" s="73">
        <v>54.7</v>
      </c>
      <c r="R11" s="70">
        <v>76.8</v>
      </c>
      <c r="S11" s="70">
        <v>77</v>
      </c>
      <c r="T11" s="70">
        <v>85.5</v>
      </c>
      <c r="U11" s="70">
        <v>87.2</v>
      </c>
      <c r="V11" s="70">
        <v>91.5</v>
      </c>
      <c r="W11" s="70">
        <v>116.5</v>
      </c>
      <c r="X11" s="70">
        <v>130</v>
      </c>
      <c r="Y11" s="73">
        <v>135.19999999999999</v>
      </c>
      <c r="Z11" s="70">
        <v>138.69999999999999</v>
      </c>
      <c r="AA11" s="268">
        <v>132.19999999999999</v>
      </c>
      <c r="AB11" s="70">
        <v>92.2</v>
      </c>
      <c r="AC11" s="70">
        <v>95.9</v>
      </c>
      <c r="AD11" s="73">
        <v>105.2</v>
      </c>
      <c r="AE11" s="73">
        <v>105.1</v>
      </c>
      <c r="AF11" s="268">
        <v>118.8</v>
      </c>
      <c r="AG11" s="72">
        <v>102.2</v>
      </c>
      <c r="AH11" s="70">
        <v>108</v>
      </c>
      <c r="AI11" s="70">
        <v>108.6</v>
      </c>
      <c r="AJ11" s="70">
        <v>110.3</v>
      </c>
      <c r="AK11" s="70">
        <v>111.3</v>
      </c>
      <c r="AL11" s="72">
        <v>60.494581230064291</v>
      </c>
      <c r="AM11" s="258">
        <v>58.914935491948498</v>
      </c>
      <c r="AN11" s="258">
        <v>58.797924696532512</v>
      </c>
      <c r="AO11" s="258">
        <v>65.818572421491609</v>
      </c>
      <c r="AP11" s="258">
        <v>61.664689184224144</v>
      </c>
      <c r="AQ11" s="258">
        <v>63.770883501711872</v>
      </c>
      <c r="AR11" s="258">
        <v>66.111099410031571</v>
      </c>
      <c r="AS11" s="258">
        <v>64.999496853579714</v>
      </c>
      <c r="AT11" s="258">
        <v>70.73302582896298</v>
      </c>
      <c r="AU11" s="258">
        <v>71.84462838541485</v>
      </c>
      <c r="AV11" s="258">
        <v>74.067833498318564</v>
      </c>
      <c r="AW11" s="258">
        <v>71.961639180830829</v>
      </c>
      <c r="AX11" s="258">
        <v>54.117492879893106</v>
      </c>
      <c r="AY11" s="258">
        <v>54.878063050097005</v>
      </c>
      <c r="AZ11" s="258">
        <v>70.323488045007039</v>
      </c>
      <c r="BA11" s="201">
        <v>88.959212376933905</v>
      </c>
      <c r="BB11" s="201">
        <v>90.576652601969073</v>
      </c>
      <c r="BC11" s="201">
        <v>96.413502109704638</v>
      </c>
      <c r="BD11" s="201">
        <v>95.710267229254569</v>
      </c>
      <c r="BE11" s="201">
        <v>99.578059071729967</v>
      </c>
      <c r="BF11" s="201">
        <v>104.64135021097047</v>
      </c>
      <c r="BG11" s="201">
        <v>105.13361462728552</v>
      </c>
      <c r="BH11" s="201">
        <v>104.36005625879045</v>
      </c>
      <c r="BI11" s="201">
        <v>102.39099859353024</v>
      </c>
      <c r="BJ11" s="201">
        <v>100</v>
      </c>
      <c r="BK11" s="201">
        <v>101.24590311730711</v>
      </c>
      <c r="BL11" s="201">
        <v>109.26985559504062</v>
      </c>
      <c r="BM11" s="240">
        <v>130.35983825542593</v>
      </c>
    </row>
    <row r="12" spans="1:65" ht="16.5" customHeight="1">
      <c r="A12" s="35"/>
      <c r="B12" s="68" t="s">
        <v>122</v>
      </c>
      <c r="C12" s="86"/>
      <c r="D12" s="86"/>
      <c r="E12" s="86"/>
      <c r="F12" s="86"/>
      <c r="G12" s="86"/>
      <c r="H12" s="86"/>
      <c r="I12" s="86"/>
      <c r="J12" s="86"/>
      <c r="K12" s="86"/>
      <c r="L12" s="86"/>
      <c r="M12" s="86"/>
      <c r="N12" s="86"/>
      <c r="O12" s="86"/>
      <c r="P12" s="86"/>
      <c r="Q12" s="86"/>
      <c r="R12" s="86"/>
      <c r="S12" s="70">
        <v>60.5</v>
      </c>
      <c r="T12" s="70">
        <v>64.2</v>
      </c>
      <c r="U12" s="70">
        <v>71.5</v>
      </c>
      <c r="V12" s="70">
        <v>82.2</v>
      </c>
      <c r="W12" s="70">
        <v>109.4</v>
      </c>
      <c r="X12" s="70">
        <v>122.8</v>
      </c>
      <c r="Y12" s="70">
        <v>124.2</v>
      </c>
      <c r="Z12" s="70">
        <v>119.4</v>
      </c>
      <c r="AA12" s="268">
        <v>127.9</v>
      </c>
      <c r="AB12" s="70">
        <v>89.2</v>
      </c>
      <c r="AC12" s="70">
        <v>119</v>
      </c>
      <c r="AD12" s="73">
        <v>142.80000000000001</v>
      </c>
      <c r="AE12" s="73">
        <v>142.4</v>
      </c>
      <c r="AF12" s="268">
        <v>146.80000000000001</v>
      </c>
      <c r="AG12" s="72">
        <v>100.8</v>
      </c>
      <c r="AH12" s="70">
        <v>107.3</v>
      </c>
      <c r="AI12" s="70">
        <v>83.7</v>
      </c>
      <c r="AJ12" s="70">
        <v>93.5</v>
      </c>
      <c r="AK12" s="70">
        <v>103.8</v>
      </c>
      <c r="AL12" s="72">
        <v>115.78575914081783</v>
      </c>
      <c r="AM12" s="258">
        <v>113.98189142294721</v>
      </c>
      <c r="AN12" s="258">
        <v>119.05526937945822</v>
      </c>
      <c r="AO12" s="258">
        <v>109.5849638606377</v>
      </c>
      <c r="AP12" s="258">
        <v>122.55026308283247</v>
      </c>
      <c r="AQ12" s="258">
        <v>111.83979850797594</v>
      </c>
      <c r="AR12" s="258">
        <v>112.4035071698105</v>
      </c>
      <c r="AS12" s="258">
        <v>109.13399693117005</v>
      </c>
      <c r="AT12" s="258">
        <v>110.82512291667372</v>
      </c>
      <c r="AU12" s="258">
        <v>101.69304259495391</v>
      </c>
      <c r="AV12" s="258">
        <v>103.83513550992522</v>
      </c>
      <c r="AW12" s="258">
        <v>119.39349457655899</v>
      </c>
      <c r="AX12" s="258">
        <v>106.54093708673109</v>
      </c>
      <c r="AY12" s="258">
        <v>84.105332345715752</v>
      </c>
      <c r="AZ12" s="258">
        <v>123.00123001230013</v>
      </c>
      <c r="BA12" s="201">
        <v>108.24108241082411</v>
      </c>
      <c r="BB12" s="201">
        <v>116.48216482164821</v>
      </c>
      <c r="BC12" s="201">
        <v>89.175891758917587</v>
      </c>
      <c r="BD12" s="201">
        <v>91.266912669126697</v>
      </c>
      <c r="BE12" s="201">
        <v>85.239852398523979</v>
      </c>
      <c r="BF12" s="201">
        <v>89.175891758917587</v>
      </c>
      <c r="BG12" s="201">
        <v>94.464944649446494</v>
      </c>
      <c r="BH12" s="201">
        <v>98.277982779827809</v>
      </c>
      <c r="BI12" s="201">
        <v>96.801968019680203</v>
      </c>
      <c r="BJ12" s="201">
        <v>100</v>
      </c>
      <c r="BK12" s="201">
        <v>101.24525838871313</v>
      </c>
      <c r="BL12" s="201">
        <v>99.208232347407446</v>
      </c>
      <c r="BM12" s="240">
        <v>100.615496159573</v>
      </c>
    </row>
    <row r="13" spans="1:65" ht="16.5" customHeight="1">
      <c r="A13" s="35"/>
      <c r="B13" s="68" t="s">
        <v>123</v>
      </c>
      <c r="C13" s="293">
        <v>37.6</v>
      </c>
      <c r="D13" s="293">
        <v>36.200000000000003</v>
      </c>
      <c r="E13" s="293">
        <v>41.8</v>
      </c>
      <c r="F13" s="293">
        <v>43.4</v>
      </c>
      <c r="G13" s="293">
        <v>47.3</v>
      </c>
      <c r="H13" s="293">
        <v>42.1</v>
      </c>
      <c r="I13" s="293">
        <v>43.6</v>
      </c>
      <c r="J13" s="293">
        <v>46</v>
      </c>
      <c r="K13" s="293">
        <v>46.3</v>
      </c>
      <c r="L13" s="293">
        <v>47.8</v>
      </c>
      <c r="M13" s="293">
        <v>48.9</v>
      </c>
      <c r="N13" s="293">
        <v>48.9</v>
      </c>
      <c r="O13" s="86"/>
      <c r="P13" s="86"/>
      <c r="Q13" s="86"/>
      <c r="R13" s="86"/>
      <c r="S13" s="70">
        <v>51.9</v>
      </c>
      <c r="T13" s="70">
        <v>57.7</v>
      </c>
      <c r="U13" s="70">
        <v>58.8</v>
      </c>
      <c r="V13" s="70">
        <v>70.8</v>
      </c>
      <c r="W13" s="70">
        <v>120.1</v>
      </c>
      <c r="X13" s="70">
        <v>132.69999999999999</v>
      </c>
      <c r="Y13" s="70">
        <v>135</v>
      </c>
      <c r="Z13" s="70">
        <v>145.1</v>
      </c>
      <c r="AA13" s="268">
        <v>152.80000000000001</v>
      </c>
      <c r="AB13" s="70">
        <v>85.1</v>
      </c>
      <c r="AC13" s="70">
        <v>83.2</v>
      </c>
      <c r="AD13" s="73">
        <v>82.8</v>
      </c>
      <c r="AE13" s="73">
        <v>96.3</v>
      </c>
      <c r="AF13" s="268">
        <v>80.2</v>
      </c>
      <c r="AG13" s="72">
        <v>105.1</v>
      </c>
      <c r="AH13" s="70">
        <v>102.1</v>
      </c>
      <c r="AI13" s="70">
        <v>99.7</v>
      </c>
      <c r="AJ13" s="70">
        <v>93.8</v>
      </c>
      <c r="AK13" s="70">
        <v>103.2</v>
      </c>
      <c r="AL13" s="72">
        <v>123.04987914744012</v>
      </c>
      <c r="AM13" s="258">
        <v>112.27255129694154</v>
      </c>
      <c r="AN13" s="258">
        <v>111.85401429303872</v>
      </c>
      <c r="AO13" s="258">
        <v>112.48181979889299</v>
      </c>
      <c r="AP13" s="258">
        <v>118.02743510060584</v>
      </c>
      <c r="AQ13" s="258">
        <v>126.29354092768727</v>
      </c>
      <c r="AR13" s="258">
        <v>127.863054692323</v>
      </c>
      <c r="AS13" s="258">
        <v>128.28159169622583</v>
      </c>
      <c r="AT13" s="258">
        <v>124.51475866110013</v>
      </c>
      <c r="AU13" s="258">
        <v>134.41182543136853</v>
      </c>
      <c r="AV13" s="258">
        <v>136.24425819547776</v>
      </c>
      <c r="AW13" s="278">
        <v>145.02307185234017</v>
      </c>
      <c r="AX13" s="278">
        <v>134.14110975086584</v>
      </c>
      <c r="AY13" s="278">
        <v>94.380094380094391</v>
      </c>
      <c r="AZ13" s="278">
        <v>90.090090090090087</v>
      </c>
      <c r="BA13" s="279">
        <v>83.451167728525746</v>
      </c>
      <c r="BB13" s="279">
        <v>89.745805846932015</v>
      </c>
      <c r="BC13" s="279">
        <v>90.82373076132933</v>
      </c>
      <c r="BD13" s="279">
        <v>88.676388331917636</v>
      </c>
      <c r="BE13" s="279">
        <v>104.23423423423424</v>
      </c>
      <c r="BF13" s="279">
        <v>106.12612612612612</v>
      </c>
      <c r="BG13" s="279">
        <v>97.027027027027017</v>
      </c>
      <c r="BH13" s="279">
        <v>105.67567567567566</v>
      </c>
      <c r="BI13" s="279">
        <v>102.07207207207207</v>
      </c>
      <c r="BJ13" s="279">
        <v>100</v>
      </c>
      <c r="BK13" s="279">
        <v>99.406594769594406</v>
      </c>
      <c r="BL13" s="279">
        <v>134.47095799412634</v>
      </c>
      <c r="BM13" s="280">
        <v>134.29170108395192</v>
      </c>
    </row>
    <row r="14" spans="1:65" ht="16.5" customHeight="1">
      <c r="A14" s="35"/>
      <c r="B14" s="68" t="s">
        <v>124</v>
      </c>
      <c r="C14" s="293"/>
      <c r="D14" s="293"/>
      <c r="E14" s="293"/>
      <c r="F14" s="293"/>
      <c r="G14" s="293"/>
      <c r="H14" s="293"/>
      <c r="I14" s="293"/>
      <c r="J14" s="293"/>
      <c r="K14" s="293"/>
      <c r="L14" s="293"/>
      <c r="M14" s="293"/>
      <c r="N14" s="293"/>
      <c r="O14" s="86"/>
      <c r="P14" s="86"/>
      <c r="Q14" s="86"/>
      <c r="R14" s="86"/>
      <c r="S14" s="70">
        <v>97.2</v>
      </c>
      <c r="T14" s="70">
        <v>109.3</v>
      </c>
      <c r="U14" s="70">
        <v>116.4</v>
      </c>
      <c r="V14" s="70">
        <v>95.6</v>
      </c>
      <c r="W14" s="70">
        <v>110</v>
      </c>
      <c r="X14" s="70">
        <v>120.1</v>
      </c>
      <c r="Y14" s="70">
        <v>126</v>
      </c>
      <c r="Z14" s="70">
        <v>132.69999999999999</v>
      </c>
      <c r="AA14" s="268">
        <v>145.69999999999999</v>
      </c>
      <c r="AB14" s="70">
        <v>102.6</v>
      </c>
      <c r="AC14" s="70">
        <v>101.7</v>
      </c>
      <c r="AD14" s="73">
        <v>116.6</v>
      </c>
      <c r="AE14" s="73">
        <v>113.1</v>
      </c>
      <c r="AF14" s="268">
        <v>113.1</v>
      </c>
      <c r="AG14" s="72">
        <v>106.4</v>
      </c>
      <c r="AH14" s="70">
        <v>107.1</v>
      </c>
      <c r="AI14" s="70">
        <v>107.1</v>
      </c>
      <c r="AJ14" s="70">
        <v>125</v>
      </c>
      <c r="AK14" s="70">
        <v>118.3</v>
      </c>
      <c r="AL14" s="72">
        <v>82.434113861814012</v>
      </c>
      <c r="AM14" s="258">
        <v>88.794015821479178</v>
      </c>
      <c r="AN14" s="258">
        <v>91.077057550589757</v>
      </c>
      <c r="AO14" s="258">
        <v>91.72935518747849</v>
      </c>
      <c r="AP14" s="258">
        <v>59.766770979930428</v>
      </c>
      <c r="AQ14" s="258">
        <v>121.89812089358252</v>
      </c>
      <c r="AR14" s="258">
        <v>43.051644034656562</v>
      </c>
      <c r="AS14" s="258">
        <v>56.0160595678202</v>
      </c>
      <c r="AT14" s="258">
        <v>80.558758155758881</v>
      </c>
      <c r="AU14" s="258">
        <v>87.815569366146079</v>
      </c>
      <c r="AV14" s="258">
        <v>105.7537543805863</v>
      </c>
      <c r="AW14" s="258">
        <v>93.033950461255955</v>
      </c>
      <c r="AX14" s="258">
        <v>110.07522622497419</v>
      </c>
      <c r="AY14" s="258">
        <v>61.88673829981883</v>
      </c>
      <c r="AZ14" s="258">
        <v>95.969289827255281</v>
      </c>
      <c r="BA14" s="201">
        <v>76.871401151631474</v>
      </c>
      <c r="BB14" s="201">
        <v>112.76391554702494</v>
      </c>
      <c r="BC14" s="201">
        <v>113.33973128598846</v>
      </c>
      <c r="BD14" s="201">
        <v>90.211132437619952</v>
      </c>
      <c r="BE14" s="201">
        <v>92.130518234165066</v>
      </c>
      <c r="BF14" s="201">
        <v>61.132437619961607</v>
      </c>
      <c r="BG14" s="201">
        <v>116.21880998080614</v>
      </c>
      <c r="BH14" s="201">
        <v>83.973128598848362</v>
      </c>
      <c r="BI14" s="201">
        <v>88.963531669865645</v>
      </c>
      <c r="BJ14" s="201">
        <v>100</v>
      </c>
      <c r="BK14" s="201">
        <v>110.30746068963744</v>
      </c>
      <c r="BL14" s="201">
        <v>114.89691110247675</v>
      </c>
      <c r="BM14" s="240">
        <v>115.37078675821797</v>
      </c>
    </row>
    <row r="15" spans="1:65" ht="16.5" customHeight="1">
      <c r="A15" s="35"/>
      <c r="B15" s="68" t="s">
        <v>125</v>
      </c>
      <c r="C15" s="86"/>
      <c r="D15" s="86"/>
      <c r="E15" s="86"/>
      <c r="F15" s="86"/>
      <c r="G15" s="86"/>
      <c r="H15" s="86"/>
      <c r="I15" s="86"/>
      <c r="J15" s="86"/>
      <c r="K15" s="86"/>
      <c r="L15" s="86"/>
      <c r="M15" s="86"/>
      <c r="N15" s="86"/>
      <c r="O15" s="86"/>
      <c r="P15" s="86"/>
      <c r="Q15" s="86"/>
      <c r="R15" s="86"/>
      <c r="S15" s="73">
        <v>69.099999999999994</v>
      </c>
      <c r="T15" s="73">
        <v>76.7</v>
      </c>
      <c r="U15" s="73">
        <v>83.4</v>
      </c>
      <c r="V15" s="73">
        <v>94.3</v>
      </c>
      <c r="W15" s="73">
        <v>112.5</v>
      </c>
      <c r="X15" s="73">
        <v>122.9</v>
      </c>
      <c r="Y15" s="73">
        <v>127.7</v>
      </c>
      <c r="Z15" s="73">
        <v>134.69999999999999</v>
      </c>
      <c r="AA15" s="275">
        <v>139.30000000000001</v>
      </c>
      <c r="AB15" s="73">
        <v>98.6</v>
      </c>
      <c r="AC15" s="70">
        <v>97.8</v>
      </c>
      <c r="AD15" s="73">
        <v>100.1</v>
      </c>
      <c r="AE15" s="73">
        <v>102.8</v>
      </c>
      <c r="AF15" s="268">
        <v>116.6</v>
      </c>
      <c r="AG15" s="72">
        <v>104.2</v>
      </c>
      <c r="AH15" s="70">
        <v>107.9</v>
      </c>
      <c r="AI15" s="70">
        <v>112</v>
      </c>
      <c r="AJ15" s="70">
        <v>117.3</v>
      </c>
      <c r="AK15" s="70">
        <v>124.3</v>
      </c>
      <c r="AL15" s="72">
        <v>97.864131806690551</v>
      </c>
      <c r="AM15" s="258">
        <v>102.76204793176072</v>
      </c>
      <c r="AN15" s="258">
        <v>105.02262460487005</v>
      </c>
      <c r="AO15" s="258">
        <v>104.92843391015714</v>
      </c>
      <c r="AP15" s="258">
        <v>112.84045226603973</v>
      </c>
      <c r="AQ15" s="258">
        <v>108.50768030924687</v>
      </c>
      <c r="AR15" s="258">
        <v>120.28151714835789</v>
      </c>
      <c r="AS15" s="258">
        <v>108.13091753039532</v>
      </c>
      <c r="AT15" s="258">
        <v>114.72426616029747</v>
      </c>
      <c r="AU15" s="258">
        <v>120.09313575893208</v>
      </c>
      <c r="AV15" s="258">
        <v>128.09934480952759</v>
      </c>
      <c r="AW15" s="258">
        <v>126.12134022055692</v>
      </c>
      <c r="AX15" s="258">
        <v>101.63175959520605</v>
      </c>
      <c r="AY15" s="258">
        <v>113.8765499078815</v>
      </c>
      <c r="AZ15" s="258">
        <v>108.22510822510823</v>
      </c>
      <c r="BA15" s="201">
        <v>112.12121212121211</v>
      </c>
      <c r="BB15" s="201">
        <v>108.22510822510823</v>
      </c>
      <c r="BC15" s="201">
        <v>114.6103896103896</v>
      </c>
      <c r="BD15" s="201">
        <v>108.11688311688312</v>
      </c>
      <c r="BE15" s="201">
        <v>108.008658008658</v>
      </c>
      <c r="BF15" s="201">
        <v>111.79653679653678</v>
      </c>
      <c r="BG15" s="201">
        <v>104.65367965367965</v>
      </c>
      <c r="BH15" s="201">
        <v>111.58008658008656</v>
      </c>
      <c r="BI15" s="201">
        <v>103.67965367965365</v>
      </c>
      <c r="BJ15" s="201">
        <v>100</v>
      </c>
      <c r="BK15" s="201">
        <v>106.09931627554388</v>
      </c>
      <c r="BL15" s="201">
        <v>118.94056196918213</v>
      </c>
      <c r="BM15" s="240">
        <v>120.75312826414542</v>
      </c>
    </row>
    <row r="16" spans="1:65" ht="8.1" customHeight="1">
      <c r="A16" s="35"/>
      <c r="B16" s="54"/>
      <c r="C16" s="87"/>
      <c r="D16" s="87"/>
      <c r="E16" s="87"/>
      <c r="F16" s="87"/>
      <c r="G16" s="87"/>
      <c r="H16" s="87"/>
      <c r="I16" s="87"/>
      <c r="J16" s="87"/>
      <c r="K16" s="87"/>
      <c r="L16" s="87"/>
      <c r="M16" s="87"/>
      <c r="N16" s="87"/>
      <c r="O16" s="87"/>
      <c r="P16" s="87"/>
      <c r="Q16" s="87"/>
      <c r="R16" s="87"/>
      <c r="S16" s="87"/>
      <c r="T16" s="87"/>
      <c r="U16" s="87"/>
      <c r="V16" s="87"/>
      <c r="W16" s="87"/>
      <c r="X16" s="87"/>
      <c r="Y16" s="87"/>
      <c r="Z16" s="87"/>
      <c r="AA16" s="276"/>
      <c r="AB16" s="87"/>
      <c r="AC16" s="87"/>
      <c r="AD16" s="87"/>
      <c r="AE16" s="87"/>
      <c r="AF16" s="273"/>
      <c r="AG16" s="274"/>
      <c r="AH16" s="261"/>
      <c r="AI16" s="261"/>
      <c r="AJ16" s="261"/>
      <c r="AK16" s="261"/>
      <c r="AL16" s="274"/>
      <c r="AM16" s="262"/>
      <c r="AN16" s="262"/>
      <c r="AO16" s="281"/>
      <c r="AP16" s="258"/>
      <c r="AQ16" s="258"/>
      <c r="AR16" s="258"/>
      <c r="AS16" s="258"/>
      <c r="AT16" s="258"/>
      <c r="AU16" s="258"/>
      <c r="AV16" s="258"/>
      <c r="AW16" s="258"/>
      <c r="AX16" s="258"/>
      <c r="AY16" s="258"/>
      <c r="AZ16" s="258"/>
      <c r="BA16" s="201"/>
      <c r="BB16" s="201"/>
      <c r="BC16" s="201"/>
      <c r="BD16" s="201"/>
      <c r="BE16" s="201"/>
      <c r="BF16" s="201"/>
      <c r="BG16" s="201"/>
      <c r="BH16" s="201"/>
      <c r="BI16" s="201"/>
      <c r="BJ16" s="201"/>
      <c r="BK16" s="201"/>
      <c r="BL16" s="201"/>
      <c r="BM16" s="240"/>
    </row>
    <row r="17" spans="1:65" ht="18.75" customHeight="1">
      <c r="A17" s="35"/>
      <c r="B17" s="77" t="s">
        <v>42</v>
      </c>
      <c r="C17" s="79">
        <v>34.9</v>
      </c>
      <c r="D17" s="79">
        <v>34.9</v>
      </c>
      <c r="E17" s="79">
        <v>34.700000000000003</v>
      </c>
      <c r="F17" s="79">
        <v>35.799999999999997</v>
      </c>
      <c r="G17" s="79">
        <v>35.9</v>
      </c>
      <c r="H17" s="79">
        <v>37.200000000000003</v>
      </c>
      <c r="I17" s="79">
        <v>38.200000000000003</v>
      </c>
      <c r="J17" s="79">
        <v>38.299999999999997</v>
      </c>
      <c r="K17" s="79">
        <v>40.9</v>
      </c>
      <c r="L17" s="79">
        <v>40.6</v>
      </c>
      <c r="M17" s="79">
        <v>41.1</v>
      </c>
      <c r="N17" s="79">
        <v>43.1</v>
      </c>
      <c r="O17" s="79">
        <v>44.3</v>
      </c>
      <c r="P17" s="79">
        <v>48.8</v>
      </c>
      <c r="Q17" s="88">
        <v>59.9</v>
      </c>
      <c r="R17" s="79">
        <v>71</v>
      </c>
      <c r="S17" s="79">
        <v>73.900000000000006</v>
      </c>
      <c r="T17" s="79">
        <v>79.099999999999994</v>
      </c>
      <c r="U17" s="79">
        <v>81</v>
      </c>
      <c r="V17" s="79">
        <v>88.3</v>
      </c>
      <c r="W17" s="79">
        <v>111.4</v>
      </c>
      <c r="X17" s="79">
        <v>118.9</v>
      </c>
      <c r="Y17" s="79">
        <v>122.9</v>
      </c>
      <c r="Z17" s="79">
        <v>124.4</v>
      </c>
      <c r="AA17" s="80">
        <v>129.5</v>
      </c>
      <c r="AB17" s="79">
        <v>96.4</v>
      </c>
      <c r="AC17" s="79">
        <v>96.9</v>
      </c>
      <c r="AD17" s="88">
        <v>100.8</v>
      </c>
      <c r="AE17" s="88">
        <v>100.4</v>
      </c>
      <c r="AF17" s="80">
        <v>103.1</v>
      </c>
      <c r="AG17" s="277">
        <v>104.7</v>
      </c>
      <c r="AH17" s="79">
        <v>107.2</v>
      </c>
      <c r="AI17" s="79">
        <v>109.8</v>
      </c>
      <c r="AJ17" s="79">
        <v>112.3</v>
      </c>
      <c r="AK17" s="79">
        <v>114.3</v>
      </c>
      <c r="AL17" s="277">
        <v>88.720532866037928</v>
      </c>
      <c r="AM17" s="251">
        <v>94.827491151271886</v>
      </c>
      <c r="AN17" s="251">
        <v>88.211619675601753</v>
      </c>
      <c r="AO17" s="251">
        <v>86.260785778929801</v>
      </c>
      <c r="AP17" s="251">
        <v>92.028468603873009</v>
      </c>
      <c r="AQ17" s="251">
        <v>90.416910167491807</v>
      </c>
      <c r="AR17" s="251">
        <v>92.622200659381846</v>
      </c>
      <c r="AS17" s="251">
        <v>95.336404341708061</v>
      </c>
      <c r="AT17" s="251">
        <v>95.421223206780752</v>
      </c>
      <c r="AU17" s="251">
        <v>110.94307551508378</v>
      </c>
      <c r="AV17" s="251">
        <v>114.8447433084277</v>
      </c>
      <c r="AW17" s="251">
        <v>114.67510557828228</v>
      </c>
      <c r="AX17" s="251">
        <v>94.318577960835739</v>
      </c>
      <c r="AY17" s="251">
        <v>89.823178111982955</v>
      </c>
      <c r="AZ17" s="251">
        <v>98.135426889106952</v>
      </c>
      <c r="BA17" s="203">
        <v>103.23846908734053</v>
      </c>
      <c r="BB17" s="203">
        <v>107.65456329735035</v>
      </c>
      <c r="BC17" s="203">
        <v>113.93523061825317</v>
      </c>
      <c r="BD17" s="203">
        <v>116.9774288518155</v>
      </c>
      <c r="BE17" s="203">
        <v>103.82728164867517</v>
      </c>
      <c r="BF17" s="203">
        <v>97.252208047105</v>
      </c>
      <c r="BG17" s="203">
        <v>102.64965652600588</v>
      </c>
      <c r="BH17" s="203">
        <v>106.8694798822375</v>
      </c>
      <c r="BI17" s="203">
        <v>102.9440628066732</v>
      </c>
      <c r="BJ17" s="203">
        <v>100</v>
      </c>
      <c r="BK17" s="203">
        <v>112.82644542604744</v>
      </c>
      <c r="BL17" s="203">
        <v>136.14654633019626</v>
      </c>
      <c r="BM17" s="204">
        <v>139.92534973797763</v>
      </c>
    </row>
    <row r="18" spans="1:65" ht="15" customHeight="1">
      <c r="H18" s="51"/>
      <c r="AM18" s="87"/>
      <c r="AN18" s="87"/>
      <c r="AO18" s="87"/>
      <c r="AP18" s="87"/>
      <c r="AQ18" s="87"/>
      <c r="AR18" s="87"/>
      <c r="AS18" s="87"/>
      <c r="AT18" s="87"/>
      <c r="AU18" s="87"/>
      <c r="AV18" s="87"/>
      <c r="AW18" s="87"/>
      <c r="AX18" s="87"/>
      <c r="AY18" s="87"/>
      <c r="BA18" s="264"/>
      <c r="BB18" s="264"/>
      <c r="BC18" s="264"/>
      <c r="BD18" s="264"/>
      <c r="BE18" s="264"/>
      <c r="BF18" s="264"/>
      <c r="BG18" s="264"/>
      <c r="BH18" s="264"/>
      <c r="BI18" s="264"/>
      <c r="BJ18" s="264"/>
      <c r="BK18" s="264"/>
      <c r="BL18" s="264"/>
      <c r="BM18" s="264"/>
    </row>
    <row r="19" spans="1:65" ht="18.75" customHeight="1">
      <c r="A19" s="35"/>
      <c r="B19" s="83" t="s">
        <v>114</v>
      </c>
      <c r="C19" s="62"/>
      <c r="D19" s="27"/>
      <c r="E19" s="27"/>
      <c r="F19" s="28"/>
      <c r="I19" s="27"/>
      <c r="J19" s="27"/>
      <c r="K19" s="27"/>
      <c r="L19" s="28"/>
      <c r="O19" s="27"/>
      <c r="P19" s="27"/>
      <c r="Q19" s="27"/>
      <c r="R19" s="28"/>
      <c r="U19" s="27"/>
      <c r="V19" s="27"/>
      <c r="W19" s="27"/>
      <c r="X19" s="28"/>
      <c r="AA19" s="257" t="s">
        <v>197</v>
      </c>
      <c r="AB19" s="62"/>
      <c r="AC19" s="27"/>
      <c r="AD19" s="27"/>
      <c r="AE19" s="28"/>
      <c r="AF19" s="257" t="s">
        <v>198</v>
      </c>
      <c r="AG19" s="62"/>
      <c r="AH19" s="81"/>
      <c r="AI19" s="27"/>
      <c r="AJ19" s="28"/>
      <c r="AK19" s="257" t="s">
        <v>199</v>
      </c>
      <c r="AL19" s="62"/>
      <c r="AO19" s="28"/>
      <c r="AP19" s="62"/>
      <c r="AQ19" s="28"/>
      <c r="AR19" s="28"/>
      <c r="AS19" s="87"/>
      <c r="AT19" s="87"/>
      <c r="AU19" s="87"/>
      <c r="BA19" s="265"/>
      <c r="BB19" s="193"/>
      <c r="BC19" s="193"/>
      <c r="BD19" s="193"/>
      <c r="BE19" s="193"/>
      <c r="BF19" s="193"/>
      <c r="BG19" s="193"/>
      <c r="BH19" s="193"/>
      <c r="BI19" s="193"/>
      <c r="BJ19" s="193"/>
      <c r="BK19" s="193"/>
      <c r="BL19" s="193"/>
      <c r="BM19" s="257" t="s">
        <v>191</v>
      </c>
    </row>
    <row r="20" spans="1:65" ht="21" customHeight="1">
      <c r="B20" s="63" t="s">
        <v>113</v>
      </c>
      <c r="C20" s="65">
        <v>1960</v>
      </c>
      <c r="D20" s="65">
        <v>1961</v>
      </c>
      <c r="E20" s="65">
        <v>1962</v>
      </c>
      <c r="F20" s="65">
        <v>1963</v>
      </c>
      <c r="G20" s="65">
        <v>1964</v>
      </c>
      <c r="H20" s="65">
        <v>1965</v>
      </c>
      <c r="I20" s="65">
        <v>1966</v>
      </c>
      <c r="J20" s="65">
        <v>1967</v>
      </c>
      <c r="K20" s="65">
        <v>1968</v>
      </c>
      <c r="L20" s="65">
        <v>1969</v>
      </c>
      <c r="M20" s="65">
        <v>1970</v>
      </c>
      <c r="N20" s="65">
        <v>1971</v>
      </c>
      <c r="O20" s="65">
        <v>1972</v>
      </c>
      <c r="P20" s="65">
        <v>1973</v>
      </c>
      <c r="Q20" s="65">
        <v>1974</v>
      </c>
      <c r="R20" s="65">
        <v>1975</v>
      </c>
      <c r="S20" s="65">
        <v>1976</v>
      </c>
      <c r="T20" s="65">
        <v>1977</v>
      </c>
      <c r="U20" s="65">
        <v>1978</v>
      </c>
      <c r="V20" s="65">
        <v>1979</v>
      </c>
      <c r="W20" s="65">
        <v>1981</v>
      </c>
      <c r="X20" s="65">
        <v>1982</v>
      </c>
      <c r="Y20" s="65">
        <v>1983</v>
      </c>
      <c r="Z20" s="65">
        <v>1984</v>
      </c>
      <c r="AA20" s="266">
        <v>1985</v>
      </c>
      <c r="AB20" s="65">
        <v>1986</v>
      </c>
      <c r="AC20" s="65">
        <v>1987</v>
      </c>
      <c r="AD20" s="65">
        <v>1988</v>
      </c>
      <c r="AE20" s="65">
        <v>1989</v>
      </c>
      <c r="AF20" s="266">
        <v>1990</v>
      </c>
      <c r="AG20" s="64">
        <v>1991</v>
      </c>
      <c r="AH20" s="65">
        <v>1992</v>
      </c>
      <c r="AI20" s="65">
        <v>1993</v>
      </c>
      <c r="AJ20" s="65">
        <v>1994</v>
      </c>
      <c r="AK20" s="65">
        <v>1995</v>
      </c>
      <c r="AL20" s="64">
        <v>1996</v>
      </c>
      <c r="AM20" s="65">
        <v>1997</v>
      </c>
      <c r="AN20" s="65">
        <v>1998</v>
      </c>
      <c r="AO20" s="65">
        <v>1999</v>
      </c>
      <c r="AP20" s="65">
        <v>2000</v>
      </c>
      <c r="AQ20" s="65">
        <v>2001</v>
      </c>
      <c r="AR20" s="65">
        <v>2002</v>
      </c>
      <c r="AS20" s="65">
        <v>2003</v>
      </c>
      <c r="AT20" s="65">
        <v>2004</v>
      </c>
      <c r="AU20" s="65">
        <v>2005</v>
      </c>
      <c r="AV20" s="65">
        <v>2006</v>
      </c>
      <c r="AW20" s="65">
        <v>2007</v>
      </c>
      <c r="AX20" s="65">
        <v>2008</v>
      </c>
      <c r="AY20" s="65">
        <v>2009</v>
      </c>
      <c r="AZ20" s="178">
        <v>2010</v>
      </c>
      <c r="BA20" s="198">
        <v>2011</v>
      </c>
      <c r="BB20" s="198">
        <v>2012</v>
      </c>
      <c r="BC20" s="198">
        <v>2013</v>
      </c>
      <c r="BD20" s="198">
        <v>2014</v>
      </c>
      <c r="BE20" s="198">
        <v>2015</v>
      </c>
      <c r="BF20" s="198">
        <v>2016</v>
      </c>
      <c r="BG20" s="198">
        <v>2017</v>
      </c>
      <c r="BH20" s="198">
        <v>2018</v>
      </c>
      <c r="BI20" s="198">
        <v>2019</v>
      </c>
      <c r="BJ20" s="198">
        <v>2020</v>
      </c>
      <c r="BK20" s="198">
        <v>2021</v>
      </c>
      <c r="BL20" s="198">
        <v>2022</v>
      </c>
      <c r="BM20" s="239">
        <v>2023</v>
      </c>
    </row>
    <row r="21" spans="1:65" ht="17.25" customHeight="1">
      <c r="A21" s="35"/>
      <c r="B21" s="84" t="s">
        <v>115</v>
      </c>
      <c r="C21" s="70">
        <v>29.2</v>
      </c>
      <c r="D21" s="70">
        <v>35.6</v>
      </c>
      <c r="E21" s="70">
        <v>35.799999999999997</v>
      </c>
      <c r="F21" s="70">
        <v>34.299999999999997</v>
      </c>
      <c r="G21" s="70">
        <v>32.4</v>
      </c>
      <c r="H21" s="70">
        <v>42.9</v>
      </c>
      <c r="I21" s="70">
        <v>39.9</v>
      </c>
      <c r="J21" s="70">
        <v>47.5</v>
      </c>
      <c r="K21" s="70">
        <v>49.7</v>
      </c>
      <c r="L21" s="70">
        <v>55.9</v>
      </c>
      <c r="M21" s="70">
        <v>65.7</v>
      </c>
      <c r="N21" s="70">
        <v>67</v>
      </c>
      <c r="O21" s="70">
        <v>79.2</v>
      </c>
      <c r="P21" s="70">
        <v>86.6</v>
      </c>
      <c r="Q21" s="73">
        <v>73.400000000000006</v>
      </c>
      <c r="R21" s="70">
        <v>59.6</v>
      </c>
      <c r="S21" s="70">
        <v>76.3</v>
      </c>
      <c r="T21" s="70">
        <v>84.9</v>
      </c>
      <c r="U21" s="70">
        <v>86.6</v>
      </c>
      <c r="V21" s="70">
        <v>94.6</v>
      </c>
      <c r="W21" s="70">
        <v>109.1</v>
      </c>
      <c r="X21" s="70">
        <v>120.3</v>
      </c>
      <c r="Y21" s="70">
        <v>129.1</v>
      </c>
      <c r="Z21" s="70">
        <v>137.6</v>
      </c>
      <c r="AA21" s="268">
        <v>135.30000000000001</v>
      </c>
      <c r="AB21" s="70">
        <v>103.7</v>
      </c>
      <c r="AC21" s="70">
        <v>103.9</v>
      </c>
      <c r="AD21" s="70">
        <v>108.2</v>
      </c>
      <c r="AE21" s="70">
        <v>110.9</v>
      </c>
      <c r="AF21" s="268">
        <v>115.5</v>
      </c>
      <c r="AG21" s="72">
        <v>101.7</v>
      </c>
      <c r="AH21" s="70">
        <v>111.1</v>
      </c>
      <c r="AI21" s="70">
        <v>114.2</v>
      </c>
      <c r="AJ21" s="70">
        <v>115.3</v>
      </c>
      <c r="AK21" s="70">
        <v>129.9</v>
      </c>
      <c r="AL21" s="72">
        <v>66.804243723046795</v>
      </c>
      <c r="AM21" s="263">
        <v>65.084530518295097</v>
      </c>
      <c r="AN21" s="263">
        <v>69.383813530174351</v>
      </c>
      <c r="AO21" s="263">
        <v>75.733523824642162</v>
      </c>
      <c r="AP21" s="263">
        <v>67.465671878720528</v>
      </c>
      <c r="AQ21" s="263">
        <v>80.892663438897259</v>
      </c>
      <c r="AR21" s="263">
        <v>79.702092758684557</v>
      </c>
      <c r="AS21" s="263">
        <v>74.807524406698946</v>
      </c>
      <c r="AT21" s="263">
        <v>77.387094213826487</v>
      </c>
      <c r="AU21" s="263">
        <v>70.243670132550193</v>
      </c>
      <c r="AV21" s="263">
        <v>68.986956636770103</v>
      </c>
      <c r="AW21" s="263">
        <v>81.620234410138366</v>
      </c>
      <c r="AX21" s="263">
        <v>102.25679286715877</v>
      </c>
      <c r="AY21" s="263">
        <v>97.560652961875277</v>
      </c>
      <c r="AZ21" s="263">
        <v>85.324232081911262</v>
      </c>
      <c r="BA21" s="201">
        <v>87.201365187713307</v>
      </c>
      <c r="BB21" s="201">
        <v>78.75426621160409</v>
      </c>
      <c r="BC21" s="201">
        <v>67.662116040955624</v>
      </c>
      <c r="BD21" s="201">
        <v>68.686006825938563</v>
      </c>
      <c r="BE21" s="201">
        <v>98.976109215017061</v>
      </c>
      <c r="BF21" s="201">
        <v>92.235494880546071</v>
      </c>
      <c r="BG21" s="201">
        <v>99.232081911262796</v>
      </c>
      <c r="BH21" s="201">
        <v>99.232081911262796</v>
      </c>
      <c r="BI21" s="201">
        <v>103.41296928327645</v>
      </c>
      <c r="BJ21" s="201">
        <v>100</v>
      </c>
      <c r="BK21" s="201">
        <v>91.846830432397326</v>
      </c>
      <c r="BL21" s="201">
        <v>89.199423627780035</v>
      </c>
      <c r="BM21" s="240">
        <v>91.701325329024002</v>
      </c>
    </row>
    <row r="22" spans="1:65" ht="17.25" customHeight="1">
      <c r="A22" s="35"/>
      <c r="B22" s="68" t="s">
        <v>116</v>
      </c>
      <c r="C22" s="70">
        <v>104.8</v>
      </c>
      <c r="D22" s="70">
        <v>115.8</v>
      </c>
      <c r="E22" s="70">
        <v>123.7</v>
      </c>
      <c r="F22" s="70">
        <v>144.1</v>
      </c>
      <c r="G22" s="70">
        <v>130</v>
      </c>
      <c r="H22" s="70">
        <v>126.8</v>
      </c>
      <c r="I22" s="70">
        <v>125.5</v>
      </c>
      <c r="J22" s="70">
        <v>130.30000000000001</v>
      </c>
      <c r="K22" s="70">
        <v>144.5</v>
      </c>
      <c r="L22" s="70">
        <v>136.19999999999999</v>
      </c>
      <c r="M22" s="70">
        <v>139.30000000000001</v>
      </c>
      <c r="N22" s="70">
        <v>131.6</v>
      </c>
      <c r="O22" s="70">
        <v>132.80000000000001</v>
      </c>
      <c r="P22" s="70">
        <v>156.5</v>
      </c>
      <c r="Q22" s="73">
        <v>155.80000000000001</v>
      </c>
      <c r="R22" s="70">
        <v>95.7</v>
      </c>
      <c r="S22" s="70">
        <v>105.4</v>
      </c>
      <c r="T22" s="70">
        <v>109.7</v>
      </c>
      <c r="U22" s="70">
        <v>83.2</v>
      </c>
      <c r="V22" s="70">
        <v>93.3</v>
      </c>
      <c r="W22" s="70">
        <v>103.6</v>
      </c>
      <c r="X22" s="70">
        <v>105.9</v>
      </c>
      <c r="Y22" s="70">
        <v>120.3</v>
      </c>
      <c r="Z22" s="70">
        <v>115.7</v>
      </c>
      <c r="AA22" s="268">
        <v>108.9</v>
      </c>
      <c r="AB22" s="70">
        <v>93.1</v>
      </c>
      <c r="AC22" s="70">
        <v>92.9</v>
      </c>
      <c r="AD22" s="70">
        <v>107.9</v>
      </c>
      <c r="AE22" s="70">
        <v>106.9</v>
      </c>
      <c r="AF22" s="268">
        <v>106.9</v>
      </c>
      <c r="AG22" s="72">
        <v>104.7</v>
      </c>
      <c r="AH22" s="70">
        <v>113.4</v>
      </c>
      <c r="AI22" s="70">
        <v>101</v>
      </c>
      <c r="AJ22" s="70">
        <v>100.4</v>
      </c>
      <c r="AK22" s="70">
        <v>134.69999999999999</v>
      </c>
      <c r="AL22" s="72">
        <v>150.01835572026184</v>
      </c>
      <c r="AM22" s="263">
        <v>131.43602162802398</v>
      </c>
      <c r="AN22" s="263">
        <v>142.46456137382367</v>
      </c>
      <c r="AO22" s="263">
        <v>140.80272661760728</v>
      </c>
      <c r="AP22" s="263">
        <v>129.62311098487879</v>
      </c>
      <c r="AQ22" s="263">
        <v>122.37146841229816</v>
      </c>
      <c r="AR22" s="263">
        <v>125.69513792473097</v>
      </c>
      <c r="AS22" s="263">
        <v>140.80272661760728</v>
      </c>
      <c r="AT22" s="263">
        <v>128.71665566330623</v>
      </c>
      <c r="AU22" s="263">
        <v>119.95425422143798</v>
      </c>
      <c r="AV22" s="263">
        <v>143.0688649215387</v>
      </c>
      <c r="AW22" s="263">
        <v>116.78166059593393</v>
      </c>
      <c r="AX22" s="263">
        <v>90.947683931115435</v>
      </c>
      <c r="AY22" s="263">
        <v>102.12729956384391</v>
      </c>
      <c r="AZ22" s="263">
        <v>95.328884652049567</v>
      </c>
      <c r="BA22" s="201">
        <v>97.235462345090568</v>
      </c>
      <c r="BB22" s="201">
        <v>93.708293612964724</v>
      </c>
      <c r="BC22" s="201">
        <v>88.083889418493797</v>
      </c>
      <c r="BD22" s="201">
        <v>91.992373689227833</v>
      </c>
      <c r="BE22" s="201">
        <v>105.91039084842706</v>
      </c>
      <c r="BF22" s="201">
        <v>94.947569113441361</v>
      </c>
      <c r="BG22" s="201">
        <v>100</v>
      </c>
      <c r="BH22" s="201">
        <v>98.474737845567191</v>
      </c>
      <c r="BI22" s="201">
        <v>107.72163965681601</v>
      </c>
      <c r="BJ22" s="201">
        <v>100</v>
      </c>
      <c r="BK22" s="201">
        <v>114.23615043150339</v>
      </c>
      <c r="BL22" s="201">
        <v>107.24568466585919</v>
      </c>
      <c r="BM22" s="240">
        <v>104.48820424443598</v>
      </c>
    </row>
    <row r="23" spans="1:65" ht="17.25" customHeight="1">
      <c r="A23" s="35"/>
      <c r="B23" s="68" t="s">
        <v>117</v>
      </c>
      <c r="C23" s="70">
        <v>72.400000000000006</v>
      </c>
      <c r="D23" s="70">
        <v>92.3</v>
      </c>
      <c r="E23" s="70">
        <v>92.8</v>
      </c>
      <c r="F23" s="70">
        <v>124.6</v>
      </c>
      <c r="G23" s="70">
        <v>96.5</v>
      </c>
      <c r="H23" s="70">
        <v>109.2</v>
      </c>
      <c r="I23" s="70">
        <v>113.5</v>
      </c>
      <c r="J23" s="70">
        <v>120</v>
      </c>
      <c r="K23" s="70">
        <v>146.19999999999999</v>
      </c>
      <c r="L23" s="70">
        <v>132.1</v>
      </c>
      <c r="M23" s="70">
        <v>161.80000000000001</v>
      </c>
      <c r="N23" s="70">
        <v>146.6</v>
      </c>
      <c r="O23" s="70">
        <v>155</v>
      </c>
      <c r="P23" s="70">
        <v>163.80000000000001</v>
      </c>
      <c r="Q23" s="70">
        <v>86</v>
      </c>
      <c r="R23" s="70">
        <v>82.1</v>
      </c>
      <c r="S23" s="70">
        <v>109.1</v>
      </c>
      <c r="T23" s="70">
        <v>123.1</v>
      </c>
      <c r="U23" s="70">
        <v>95.5</v>
      </c>
      <c r="V23" s="70">
        <v>125.7</v>
      </c>
      <c r="W23" s="70">
        <v>111.1</v>
      </c>
      <c r="X23" s="70">
        <v>108.6</v>
      </c>
      <c r="Y23" s="70">
        <v>124.3</v>
      </c>
      <c r="Z23" s="70">
        <v>128.30000000000001</v>
      </c>
      <c r="AA23" s="268">
        <v>118.9</v>
      </c>
      <c r="AB23" s="70">
        <v>106.5</v>
      </c>
      <c r="AC23" s="70">
        <v>117.4</v>
      </c>
      <c r="AD23" s="70">
        <v>120.3</v>
      </c>
      <c r="AE23" s="70">
        <v>128.30000000000001</v>
      </c>
      <c r="AF23" s="268">
        <v>127.7</v>
      </c>
      <c r="AG23" s="72">
        <v>97.1</v>
      </c>
      <c r="AH23" s="70">
        <v>122.5</v>
      </c>
      <c r="AI23" s="70">
        <v>116.8</v>
      </c>
      <c r="AJ23" s="70">
        <v>121.9</v>
      </c>
      <c r="AK23" s="70">
        <v>122.6</v>
      </c>
      <c r="AL23" s="72">
        <v>202.19526285384171</v>
      </c>
      <c r="AM23" s="263">
        <v>166.38573000007915</v>
      </c>
      <c r="AN23" s="263">
        <v>176.67355159342526</v>
      </c>
      <c r="AO23" s="263">
        <v>169.55121356726261</v>
      </c>
      <c r="AP23" s="263">
        <v>129.78482625452071</v>
      </c>
      <c r="AQ23" s="263">
        <v>136.51147883478549</v>
      </c>
      <c r="AR23" s="263">
        <v>140.66617601671373</v>
      </c>
      <c r="AS23" s="263">
        <v>152.33889667070267</v>
      </c>
      <c r="AT23" s="263">
        <v>132.15893892990829</v>
      </c>
      <c r="AU23" s="263">
        <v>143.43597413799924</v>
      </c>
      <c r="AV23" s="263">
        <v>139.67696240196892</v>
      </c>
      <c r="AW23" s="263">
        <v>136.11579338888757</v>
      </c>
      <c r="AX23" s="263">
        <v>107.23075583833874</v>
      </c>
      <c r="AY23" s="263">
        <v>114.94662203334836</v>
      </c>
      <c r="AZ23" s="263">
        <v>114.15525114155251</v>
      </c>
      <c r="BA23" s="201">
        <v>109.01826484018267</v>
      </c>
      <c r="BB23" s="201">
        <v>102.73972602739727</v>
      </c>
      <c r="BC23" s="201">
        <v>99.657534246575338</v>
      </c>
      <c r="BD23" s="201">
        <v>89.497716894977188</v>
      </c>
      <c r="BE23" s="201">
        <v>96.689497716894991</v>
      </c>
      <c r="BF23" s="201">
        <v>90.981735159817362</v>
      </c>
      <c r="BG23" s="201">
        <v>104.68036529680367</v>
      </c>
      <c r="BH23" s="201">
        <v>100.11415525114155</v>
      </c>
      <c r="BI23" s="201">
        <v>94.406392694063939</v>
      </c>
      <c r="BJ23" s="201">
        <v>100</v>
      </c>
      <c r="BK23" s="201">
        <v>111.33115766061134</v>
      </c>
      <c r="BL23" s="201">
        <v>80.36261705961428</v>
      </c>
      <c r="BM23" s="240">
        <v>83.558913100488837</v>
      </c>
    </row>
    <row r="24" spans="1:65" ht="26.25" customHeight="1">
      <c r="A24" s="35"/>
      <c r="B24" s="85" t="s">
        <v>118</v>
      </c>
      <c r="C24" s="70">
        <v>48</v>
      </c>
      <c r="D24" s="70">
        <v>52.9</v>
      </c>
      <c r="E24" s="70">
        <v>55.1</v>
      </c>
      <c r="F24" s="70">
        <v>62.8</v>
      </c>
      <c r="G24" s="70">
        <v>59.8</v>
      </c>
      <c r="H24" s="70">
        <v>70.3</v>
      </c>
      <c r="I24" s="70">
        <v>75</v>
      </c>
      <c r="J24" s="70">
        <v>87.4</v>
      </c>
      <c r="K24" s="70">
        <v>97.8</v>
      </c>
      <c r="L24" s="70">
        <v>109.1</v>
      </c>
      <c r="M24" s="70">
        <v>121</v>
      </c>
      <c r="N24" s="70">
        <v>123.7</v>
      </c>
      <c r="O24" s="70">
        <v>133.9</v>
      </c>
      <c r="P24" s="70">
        <v>137.30000000000001</v>
      </c>
      <c r="Q24" s="73">
        <v>87.2</v>
      </c>
      <c r="R24" s="70">
        <v>70</v>
      </c>
      <c r="S24" s="70">
        <v>72.8</v>
      </c>
      <c r="T24" s="70">
        <v>76.400000000000006</v>
      </c>
      <c r="U24" s="70">
        <v>80.099999999999994</v>
      </c>
      <c r="V24" s="70">
        <v>95.3</v>
      </c>
      <c r="W24" s="70">
        <v>102.7</v>
      </c>
      <c r="X24" s="70">
        <v>106.3</v>
      </c>
      <c r="Y24" s="70">
        <v>111.5</v>
      </c>
      <c r="Z24" s="70">
        <v>118.9</v>
      </c>
      <c r="AA24" s="268">
        <v>124.4</v>
      </c>
      <c r="AB24" s="70">
        <v>106.4</v>
      </c>
      <c r="AC24" s="70">
        <v>109.3</v>
      </c>
      <c r="AD24" s="70">
        <v>112.6</v>
      </c>
      <c r="AE24" s="70">
        <v>118.1</v>
      </c>
      <c r="AF24" s="268">
        <v>120.1</v>
      </c>
      <c r="AG24" s="72">
        <v>96.7</v>
      </c>
      <c r="AH24" s="70">
        <v>102.4</v>
      </c>
      <c r="AI24" s="70">
        <v>106.6</v>
      </c>
      <c r="AJ24" s="70">
        <v>107.7</v>
      </c>
      <c r="AK24" s="70">
        <v>114.8</v>
      </c>
      <c r="AL24" s="72">
        <v>112.76479788737699</v>
      </c>
      <c r="AM24" s="263">
        <v>113.09711065128872</v>
      </c>
      <c r="AN24" s="263">
        <v>113.98327802171997</v>
      </c>
      <c r="AO24" s="263">
        <v>80.973543473155772</v>
      </c>
      <c r="AP24" s="263">
        <v>77.539644912734659</v>
      </c>
      <c r="AQ24" s="263">
        <v>81.970481764890948</v>
      </c>
      <c r="AR24" s="263">
        <v>82.635107292714366</v>
      </c>
      <c r="AS24" s="263">
        <v>77.761186755342479</v>
      </c>
      <c r="AT24" s="263">
        <v>109.88475393347541</v>
      </c>
      <c r="AU24" s="263">
        <v>78.315041361862015</v>
      </c>
      <c r="AV24" s="263">
        <v>91.607551918330827</v>
      </c>
      <c r="AW24" s="263">
        <v>90.056759020076129</v>
      </c>
      <c r="AX24" s="263">
        <v>93.601428501801138</v>
      </c>
      <c r="AY24" s="263">
        <v>94.376824950928466</v>
      </c>
      <c r="AZ24" s="263">
        <v>92.936802973977692</v>
      </c>
      <c r="BA24" s="201">
        <v>86.152416356877325</v>
      </c>
      <c r="BB24" s="201">
        <v>82.713754646840158</v>
      </c>
      <c r="BC24" s="201">
        <v>109.01486988847584</v>
      </c>
      <c r="BD24" s="201">
        <v>106.6914498141264</v>
      </c>
      <c r="BE24" s="201">
        <v>106.13382899628255</v>
      </c>
      <c r="BF24" s="201">
        <v>96.933085501858741</v>
      </c>
      <c r="BG24" s="201">
        <v>102.32342007434944</v>
      </c>
      <c r="BH24" s="201">
        <v>103.3457249070632</v>
      </c>
      <c r="BI24" s="201">
        <v>90.148698884758375</v>
      </c>
      <c r="BJ24" s="201">
        <v>100</v>
      </c>
      <c r="BK24" s="201">
        <v>106.61520798396531</v>
      </c>
      <c r="BL24" s="201">
        <v>97.04244292070625</v>
      </c>
      <c r="BM24" s="240">
        <v>103.80705188878736</v>
      </c>
    </row>
    <row r="25" spans="1:65" ht="17.25" customHeight="1">
      <c r="A25" s="35"/>
      <c r="B25" s="68" t="s">
        <v>119</v>
      </c>
      <c r="C25" s="70">
        <v>68.099999999999994</v>
      </c>
      <c r="D25" s="70">
        <v>67.900000000000006</v>
      </c>
      <c r="E25" s="70">
        <v>73.3</v>
      </c>
      <c r="F25" s="70">
        <v>77.2</v>
      </c>
      <c r="G25" s="70">
        <v>86.6</v>
      </c>
      <c r="H25" s="70">
        <v>97.7</v>
      </c>
      <c r="I25" s="70">
        <v>104.3</v>
      </c>
      <c r="J25" s="70">
        <v>106.6</v>
      </c>
      <c r="K25" s="70">
        <v>137.5</v>
      </c>
      <c r="L25" s="70">
        <v>169.2</v>
      </c>
      <c r="M25" s="70">
        <v>212</v>
      </c>
      <c r="N25" s="70">
        <v>217.6</v>
      </c>
      <c r="O25" s="70">
        <v>224.6</v>
      </c>
      <c r="P25" s="70">
        <v>278.8</v>
      </c>
      <c r="Q25" s="73">
        <v>134.1</v>
      </c>
      <c r="R25" s="70">
        <v>70.3</v>
      </c>
      <c r="S25" s="70">
        <v>82.2</v>
      </c>
      <c r="T25" s="70">
        <v>88.1</v>
      </c>
      <c r="U25" s="70">
        <v>95.2</v>
      </c>
      <c r="V25" s="70">
        <v>105.3</v>
      </c>
      <c r="W25" s="70">
        <v>103.6</v>
      </c>
      <c r="X25" s="70">
        <v>109</v>
      </c>
      <c r="Y25" s="70">
        <v>112.1</v>
      </c>
      <c r="Z25" s="70">
        <v>118</v>
      </c>
      <c r="AA25" s="268">
        <v>119.3</v>
      </c>
      <c r="AB25" s="70">
        <v>115.3</v>
      </c>
      <c r="AC25" s="70">
        <v>107.9</v>
      </c>
      <c r="AD25" s="70">
        <v>105.2</v>
      </c>
      <c r="AE25" s="70">
        <v>118.7</v>
      </c>
      <c r="AF25" s="268">
        <v>118</v>
      </c>
      <c r="AG25" s="72">
        <v>85</v>
      </c>
      <c r="AH25" s="70">
        <v>92</v>
      </c>
      <c r="AI25" s="70">
        <v>97.5</v>
      </c>
      <c r="AJ25" s="70">
        <v>102</v>
      </c>
      <c r="AK25" s="70">
        <v>111.5</v>
      </c>
      <c r="AL25" s="72">
        <v>75.863048126415805</v>
      </c>
      <c r="AM25" s="263">
        <v>63.996202609434562</v>
      </c>
      <c r="AN25" s="263">
        <v>63.360478742453431</v>
      </c>
      <c r="AO25" s="263">
        <v>71.201073101887459</v>
      </c>
      <c r="AP25" s="263">
        <v>59.334227584906209</v>
      </c>
      <c r="AQ25" s="263">
        <v>50.928545343711164</v>
      </c>
      <c r="AR25" s="263">
        <v>50.434093447170291</v>
      </c>
      <c r="AS25" s="263">
        <v>47.679290023585359</v>
      </c>
      <c r="AT25" s="263">
        <v>50.151549506289768</v>
      </c>
      <c r="AU25" s="263">
        <v>53.259532855975344</v>
      </c>
      <c r="AV25" s="263">
        <v>63.431114727673553</v>
      </c>
      <c r="AW25" s="263">
        <v>96.983207707233618</v>
      </c>
      <c r="AX25" s="263">
        <v>102.06899864308272</v>
      </c>
      <c r="AY25" s="263">
        <v>108.70878125377462</v>
      </c>
      <c r="AZ25" s="263">
        <v>103.19917440660473</v>
      </c>
      <c r="BA25" s="201">
        <v>88.028895768833834</v>
      </c>
      <c r="BB25" s="201">
        <v>89.060887512899882</v>
      </c>
      <c r="BC25" s="201">
        <v>83.384932920536627</v>
      </c>
      <c r="BD25" s="201">
        <v>97.316821465428276</v>
      </c>
      <c r="BE25" s="201">
        <v>93.498452012383893</v>
      </c>
      <c r="BF25" s="201">
        <v>95.87203302373581</v>
      </c>
      <c r="BG25" s="201">
        <v>101.96078431372548</v>
      </c>
      <c r="BH25" s="201">
        <v>94.324045407636731</v>
      </c>
      <c r="BI25" s="201">
        <v>93.188854489164072</v>
      </c>
      <c r="BJ25" s="201">
        <v>100</v>
      </c>
      <c r="BK25" s="201">
        <v>101.15370376554525</v>
      </c>
      <c r="BL25" s="201">
        <v>89.125796496361303</v>
      </c>
      <c r="BM25" s="240">
        <v>95.420136203774675</v>
      </c>
    </row>
    <row r="26" spans="1:65" ht="17.25" customHeight="1">
      <c r="A26" s="35"/>
      <c r="B26" s="68" t="s">
        <v>120</v>
      </c>
      <c r="C26" s="70">
        <v>20.100000000000001</v>
      </c>
      <c r="D26" s="70">
        <v>43.7</v>
      </c>
      <c r="E26" s="70">
        <v>34</v>
      </c>
      <c r="F26" s="70">
        <v>40.1</v>
      </c>
      <c r="G26" s="70">
        <v>18.600000000000001</v>
      </c>
      <c r="H26" s="70">
        <v>42.5</v>
      </c>
      <c r="I26" s="70">
        <v>54.2</v>
      </c>
      <c r="J26" s="70">
        <v>60.7</v>
      </c>
      <c r="K26" s="70">
        <v>69.2</v>
      </c>
      <c r="L26" s="70">
        <v>47</v>
      </c>
      <c r="M26" s="70">
        <v>47.7</v>
      </c>
      <c r="N26" s="70">
        <v>56</v>
      </c>
      <c r="O26" s="70">
        <v>66.900000000000006</v>
      </c>
      <c r="P26" s="70">
        <v>86.5</v>
      </c>
      <c r="Q26" s="73">
        <v>64.2</v>
      </c>
      <c r="R26" s="70">
        <v>51.5</v>
      </c>
      <c r="S26" s="70">
        <v>60.8</v>
      </c>
      <c r="T26" s="70">
        <v>75.599999999999994</v>
      </c>
      <c r="U26" s="70">
        <v>91.2</v>
      </c>
      <c r="V26" s="70">
        <v>119.8</v>
      </c>
      <c r="W26" s="70">
        <v>111.3</v>
      </c>
      <c r="X26" s="70">
        <v>116.9</v>
      </c>
      <c r="Y26" s="70">
        <v>124.5</v>
      </c>
      <c r="Z26" s="70">
        <v>123.5</v>
      </c>
      <c r="AA26" s="268">
        <v>134</v>
      </c>
      <c r="AB26" s="70">
        <v>110.1</v>
      </c>
      <c r="AC26" s="70">
        <v>133.4</v>
      </c>
      <c r="AD26" s="70">
        <v>115.2</v>
      </c>
      <c r="AE26" s="70">
        <v>126.9</v>
      </c>
      <c r="AF26" s="268">
        <v>122.8</v>
      </c>
      <c r="AG26" s="72">
        <v>95.8</v>
      </c>
      <c r="AH26" s="70">
        <v>109.6</v>
      </c>
      <c r="AI26" s="70">
        <v>97.9</v>
      </c>
      <c r="AJ26" s="70">
        <v>117.3</v>
      </c>
      <c r="AK26" s="70">
        <v>132.9</v>
      </c>
      <c r="AL26" s="72">
        <v>29.376386252546531</v>
      </c>
      <c r="AM26" s="263">
        <v>19.787053067543667</v>
      </c>
      <c r="AN26" s="263">
        <v>26.21856958437338</v>
      </c>
      <c r="AO26" s="263">
        <v>25.146650164901764</v>
      </c>
      <c r="AP26" s="263">
        <v>25.17562096002262</v>
      </c>
      <c r="AQ26" s="263">
        <v>28.739028759887731</v>
      </c>
      <c r="AR26" s="263">
        <v>30.535218057380714</v>
      </c>
      <c r="AS26" s="263">
        <v>27.985788086745512</v>
      </c>
      <c r="AT26" s="263">
        <v>31.462283501248063</v>
      </c>
      <c r="AU26" s="263">
        <v>23.205606891804504</v>
      </c>
      <c r="AV26" s="263">
        <v>27.811963316020382</v>
      </c>
      <c r="AW26" s="263">
        <v>26.884897872153037</v>
      </c>
      <c r="AX26" s="263">
        <v>40.037638857021015</v>
      </c>
      <c r="AY26" s="263">
        <v>67.009449114536608</v>
      </c>
      <c r="AZ26" s="263">
        <v>58.173356602675973</v>
      </c>
      <c r="BA26" s="201">
        <v>60.558464223385691</v>
      </c>
      <c r="BB26" s="201">
        <v>60.151250727166961</v>
      </c>
      <c r="BC26" s="201">
        <v>55.846422338568935</v>
      </c>
      <c r="BD26" s="201">
        <v>53.170447934845846</v>
      </c>
      <c r="BE26" s="201">
        <v>49.272833042466551</v>
      </c>
      <c r="BF26" s="201">
        <v>56.486329261198364</v>
      </c>
      <c r="BG26" s="201">
        <v>52.821407795229781</v>
      </c>
      <c r="BH26" s="201">
        <v>60.325770796974986</v>
      </c>
      <c r="BI26" s="201">
        <v>63.699825479930198</v>
      </c>
      <c r="BJ26" s="201">
        <v>100</v>
      </c>
      <c r="BK26" s="201">
        <v>95.308805297957463</v>
      </c>
      <c r="BL26" s="201">
        <v>92.572916384458793</v>
      </c>
      <c r="BM26" s="240">
        <v>94.66296636883655</v>
      </c>
    </row>
    <row r="27" spans="1:65" ht="15.75" customHeight="1">
      <c r="A27" s="35"/>
      <c r="B27" s="85" t="s">
        <v>121</v>
      </c>
      <c r="C27" s="73">
        <v>80.099999999999994</v>
      </c>
      <c r="D27" s="70">
        <v>64.900000000000006</v>
      </c>
      <c r="E27" s="70">
        <v>62.7</v>
      </c>
      <c r="F27" s="70">
        <v>53.2</v>
      </c>
      <c r="G27" s="70">
        <v>49</v>
      </c>
      <c r="H27" s="70">
        <v>78</v>
      </c>
      <c r="I27" s="70">
        <v>87.4</v>
      </c>
      <c r="J27" s="70">
        <v>97.7</v>
      </c>
      <c r="K27" s="73">
        <v>97.7</v>
      </c>
      <c r="L27" s="70">
        <v>102.1</v>
      </c>
      <c r="M27" s="70">
        <v>105.7</v>
      </c>
      <c r="N27" s="70">
        <v>106.2</v>
      </c>
      <c r="O27" s="70">
        <v>112.9</v>
      </c>
      <c r="P27" s="73">
        <v>93.7</v>
      </c>
      <c r="Q27" s="73">
        <v>73.7</v>
      </c>
      <c r="R27" s="70">
        <v>57.4</v>
      </c>
      <c r="S27" s="70">
        <v>75.099999999999994</v>
      </c>
      <c r="T27" s="70">
        <v>71.2</v>
      </c>
      <c r="U27" s="70">
        <v>70</v>
      </c>
      <c r="V27" s="70">
        <v>87.9</v>
      </c>
      <c r="W27" s="70">
        <v>105.6</v>
      </c>
      <c r="X27" s="73">
        <v>98.1</v>
      </c>
      <c r="Y27" s="70">
        <v>100.2</v>
      </c>
      <c r="Z27" s="70">
        <v>92</v>
      </c>
      <c r="AA27" s="268">
        <v>102.3</v>
      </c>
      <c r="AB27" s="73">
        <v>91.5</v>
      </c>
      <c r="AC27" s="70">
        <v>92.3</v>
      </c>
      <c r="AD27" s="70">
        <v>108</v>
      </c>
      <c r="AE27" s="70">
        <v>102.3</v>
      </c>
      <c r="AF27" s="268">
        <v>76</v>
      </c>
      <c r="AG27" s="72">
        <v>89.7</v>
      </c>
      <c r="AH27" s="70">
        <v>91</v>
      </c>
      <c r="AI27" s="70">
        <v>93.8</v>
      </c>
      <c r="AJ27" s="70">
        <v>98.9</v>
      </c>
      <c r="AK27" s="70">
        <v>103.8</v>
      </c>
      <c r="AL27" s="72">
        <v>421.29239147653561</v>
      </c>
      <c r="AM27" s="263">
        <v>429.85524496183103</v>
      </c>
      <c r="AN27" s="263">
        <v>286.85559175739724</v>
      </c>
      <c r="AO27" s="263">
        <v>299.27172931107566</v>
      </c>
      <c r="AP27" s="263">
        <v>312.97229488754829</v>
      </c>
      <c r="AQ27" s="263">
        <v>377.19369602726408</v>
      </c>
      <c r="AR27" s="263">
        <v>376.33741067873456</v>
      </c>
      <c r="AS27" s="263">
        <v>378.04998137579361</v>
      </c>
      <c r="AT27" s="263">
        <v>291.99330384857444</v>
      </c>
      <c r="AU27" s="263">
        <v>308.69086814490055</v>
      </c>
      <c r="AV27" s="263">
        <v>262.45145932430518</v>
      </c>
      <c r="AW27" s="263">
        <v>302.69687070519382</v>
      </c>
      <c r="AX27" s="263">
        <v>290.28073315151539</v>
      </c>
      <c r="AY27" s="263">
        <v>279.57716629489602</v>
      </c>
      <c r="AZ27" s="263">
        <v>277.00831024930744</v>
      </c>
      <c r="BA27" s="201">
        <v>342.65927977839334</v>
      </c>
      <c r="BB27" s="201">
        <v>326.31578947368422</v>
      </c>
      <c r="BC27" s="201">
        <v>276.45429362880884</v>
      </c>
      <c r="BD27" s="201">
        <v>283.37950138504152</v>
      </c>
      <c r="BE27" s="201">
        <v>312.18836565096956</v>
      </c>
      <c r="BF27" s="201">
        <v>208.58725761772851</v>
      </c>
      <c r="BG27" s="201">
        <v>208.31024930747924</v>
      </c>
      <c r="BH27" s="201">
        <v>136.56509695290856</v>
      </c>
      <c r="BI27" s="201">
        <v>123.26869806094183</v>
      </c>
      <c r="BJ27" s="201">
        <v>100</v>
      </c>
      <c r="BK27" s="201">
        <v>109.34918624429528</v>
      </c>
      <c r="BL27" s="201">
        <v>101.18503962103874</v>
      </c>
      <c r="BM27" s="240">
        <v>107.44181835452687</v>
      </c>
    </row>
    <row r="28" spans="1:65" ht="17.25" customHeight="1">
      <c r="A28" s="35"/>
      <c r="B28" s="68" t="s">
        <v>122</v>
      </c>
      <c r="C28" s="86"/>
      <c r="D28" s="86"/>
      <c r="E28" s="86"/>
      <c r="F28" s="86"/>
      <c r="G28" s="86"/>
      <c r="H28" s="86"/>
      <c r="I28" s="86"/>
      <c r="J28" s="86"/>
      <c r="K28" s="86"/>
      <c r="L28" s="86"/>
      <c r="M28" s="86"/>
      <c r="N28" s="86"/>
      <c r="O28" s="86"/>
      <c r="P28" s="86"/>
      <c r="Q28" s="86"/>
      <c r="R28" s="86"/>
      <c r="S28" s="70">
        <v>160.1</v>
      </c>
      <c r="T28" s="70">
        <v>151.30000000000001</v>
      </c>
      <c r="U28" s="70">
        <v>107.6</v>
      </c>
      <c r="V28" s="70">
        <v>114.6</v>
      </c>
      <c r="W28" s="70">
        <v>89.2</v>
      </c>
      <c r="X28" s="70">
        <v>86</v>
      </c>
      <c r="Y28" s="70">
        <v>79.400000000000006</v>
      </c>
      <c r="Z28" s="70">
        <v>87.8</v>
      </c>
      <c r="AA28" s="268">
        <v>86.8</v>
      </c>
      <c r="AB28" s="70">
        <v>96.9</v>
      </c>
      <c r="AC28" s="70">
        <v>100.5</v>
      </c>
      <c r="AD28" s="70">
        <v>92.4</v>
      </c>
      <c r="AE28" s="70">
        <v>97.1</v>
      </c>
      <c r="AF28" s="268">
        <v>115.3</v>
      </c>
      <c r="AG28" s="72">
        <v>86.7</v>
      </c>
      <c r="AH28" s="70">
        <v>77</v>
      </c>
      <c r="AI28" s="70">
        <v>93.6</v>
      </c>
      <c r="AJ28" s="70">
        <v>82.2</v>
      </c>
      <c r="AK28" s="70">
        <v>76.8</v>
      </c>
      <c r="AL28" s="72">
        <v>162.68453768453767</v>
      </c>
      <c r="AM28" s="263">
        <v>157.82828282828285</v>
      </c>
      <c r="AN28" s="263">
        <v>150.8907758907759</v>
      </c>
      <c r="AO28" s="263">
        <v>153.49234099234098</v>
      </c>
      <c r="AP28" s="263">
        <v>135.97513597513597</v>
      </c>
      <c r="AQ28" s="263">
        <v>172.57048507048506</v>
      </c>
      <c r="AR28" s="263">
        <v>160.42984792984794</v>
      </c>
      <c r="AS28" s="263">
        <v>185.92518592518593</v>
      </c>
      <c r="AT28" s="263">
        <v>182.45643245643248</v>
      </c>
      <c r="AU28" s="263">
        <v>160.42984792984794</v>
      </c>
      <c r="AV28" s="263">
        <v>179.50799200799202</v>
      </c>
      <c r="AW28" s="263">
        <v>220.95959595959599</v>
      </c>
      <c r="AX28" s="263">
        <v>98.512598512598501</v>
      </c>
      <c r="AY28" s="263">
        <v>224.94866244866247</v>
      </c>
      <c r="AZ28" s="263">
        <v>183.15018315018315</v>
      </c>
      <c r="BA28" s="201">
        <v>155.49450549450549</v>
      </c>
      <c r="BB28" s="201">
        <v>124.7252747252747</v>
      </c>
      <c r="BC28" s="201">
        <v>197.25274725274727</v>
      </c>
      <c r="BD28" s="201">
        <v>138.27838827838826</v>
      </c>
      <c r="BE28" s="201">
        <v>171.24542124542123</v>
      </c>
      <c r="BF28" s="201">
        <v>184.06593406593404</v>
      </c>
      <c r="BG28" s="201">
        <v>221.97802197802199</v>
      </c>
      <c r="BH28" s="201">
        <v>124.90842490842491</v>
      </c>
      <c r="BI28" s="201">
        <v>124.90842490842491</v>
      </c>
      <c r="BJ28" s="201">
        <v>100</v>
      </c>
      <c r="BK28" s="201">
        <v>112.15585455849923</v>
      </c>
      <c r="BL28" s="201">
        <v>140.75076665496235</v>
      </c>
      <c r="BM28" s="240">
        <v>103.13573696539088</v>
      </c>
    </row>
    <row r="29" spans="1:65" ht="17.25" customHeight="1">
      <c r="A29" s="35"/>
      <c r="B29" s="68" t="s">
        <v>123</v>
      </c>
      <c r="C29" s="293">
        <v>35.200000000000003</v>
      </c>
      <c r="D29" s="293">
        <v>27.7</v>
      </c>
      <c r="E29" s="293">
        <v>35.299999999999997</v>
      </c>
      <c r="F29" s="293">
        <v>43.6</v>
      </c>
      <c r="G29" s="293">
        <v>20.5</v>
      </c>
      <c r="H29" s="293">
        <v>39.9</v>
      </c>
      <c r="I29" s="293">
        <v>43.2</v>
      </c>
      <c r="J29" s="293">
        <v>36.6</v>
      </c>
      <c r="K29" s="293">
        <v>41.1</v>
      </c>
      <c r="L29" s="293">
        <v>41.4</v>
      </c>
      <c r="M29" s="293">
        <v>47.1</v>
      </c>
      <c r="N29" s="293">
        <v>48.5</v>
      </c>
      <c r="O29" s="86"/>
      <c r="P29" s="86"/>
      <c r="Q29" s="86"/>
      <c r="R29" s="86"/>
      <c r="S29" s="70">
        <v>122.3</v>
      </c>
      <c r="T29" s="70">
        <v>123</v>
      </c>
      <c r="U29" s="70">
        <v>137.80000000000001</v>
      </c>
      <c r="V29" s="70">
        <v>125</v>
      </c>
      <c r="W29" s="70">
        <v>97.3</v>
      </c>
      <c r="X29" s="70">
        <v>99.3</v>
      </c>
      <c r="Y29" s="70">
        <v>108.1</v>
      </c>
      <c r="Z29" s="70">
        <v>116.9</v>
      </c>
      <c r="AA29" s="268">
        <v>130.4</v>
      </c>
      <c r="AB29" s="70">
        <v>136.9</v>
      </c>
      <c r="AC29" s="70">
        <v>149.19999999999999</v>
      </c>
      <c r="AD29" s="70">
        <v>184.7</v>
      </c>
      <c r="AE29" s="70">
        <v>286.8</v>
      </c>
      <c r="AF29" s="268">
        <v>456.7</v>
      </c>
      <c r="AG29" s="72">
        <v>107.3</v>
      </c>
      <c r="AH29" s="70">
        <v>124.3</v>
      </c>
      <c r="AI29" s="70">
        <v>150.30000000000001</v>
      </c>
      <c r="AJ29" s="70">
        <v>179.6</v>
      </c>
      <c r="AK29" s="70">
        <v>242.4</v>
      </c>
      <c r="AL29" s="72">
        <v>27.974671378152589</v>
      </c>
      <c r="AM29" s="263">
        <v>34.149502872370533</v>
      </c>
      <c r="AN29" s="263">
        <v>39.008826787385516</v>
      </c>
      <c r="AO29" s="263">
        <v>39.921627964791639</v>
      </c>
      <c r="AP29" s="263">
        <v>43.626526861322418</v>
      </c>
      <c r="AQ29" s="263">
        <v>40.539111114213441</v>
      </c>
      <c r="AR29" s="263">
        <v>41.102900076728993</v>
      </c>
      <c r="AS29" s="263">
        <v>36.028799414089029</v>
      </c>
      <c r="AT29" s="263">
        <v>61.882550409445024</v>
      </c>
      <c r="AU29" s="263">
        <v>61.072669586012104</v>
      </c>
      <c r="AV29" s="263">
        <v>57.613862550398707</v>
      </c>
      <c r="AW29" s="282">
        <v>56.486284625367603</v>
      </c>
      <c r="AX29" s="282">
        <v>57.399085802773733</v>
      </c>
      <c r="AY29" s="282">
        <v>115.8452082502192</v>
      </c>
      <c r="AZ29" s="282">
        <v>106.60980810234541</v>
      </c>
      <c r="BA29" s="201">
        <v>61.858608588934949</v>
      </c>
      <c r="BB29" s="279">
        <v>64.072494669509595</v>
      </c>
      <c r="BC29" s="279">
        <v>65.88486140724946</v>
      </c>
      <c r="BD29" s="279">
        <v>72.707889125799568</v>
      </c>
      <c r="BE29" s="279">
        <v>103.09168443496803</v>
      </c>
      <c r="BF29" s="279">
        <v>115.77825159914713</v>
      </c>
      <c r="BG29" s="279">
        <v>117.37739872068229</v>
      </c>
      <c r="BH29" s="279">
        <v>114.49893390191899</v>
      </c>
      <c r="BI29" s="279">
        <v>95.095948827292119</v>
      </c>
      <c r="BJ29" s="279">
        <v>100</v>
      </c>
      <c r="BK29" s="279">
        <v>139.89026039392073</v>
      </c>
      <c r="BL29" s="279">
        <v>89.134626940197094</v>
      </c>
      <c r="BM29" s="240">
        <v>104.84939321878292</v>
      </c>
    </row>
    <row r="30" spans="1:65" ht="17.25" customHeight="1">
      <c r="A30" s="35"/>
      <c r="B30" s="68" t="s">
        <v>124</v>
      </c>
      <c r="C30" s="293"/>
      <c r="D30" s="293"/>
      <c r="E30" s="293"/>
      <c r="F30" s="293"/>
      <c r="G30" s="293"/>
      <c r="H30" s="293"/>
      <c r="I30" s="293"/>
      <c r="J30" s="293"/>
      <c r="K30" s="293"/>
      <c r="L30" s="293"/>
      <c r="M30" s="293"/>
      <c r="N30" s="293"/>
      <c r="O30" s="86"/>
      <c r="P30" s="86"/>
      <c r="Q30" s="86"/>
      <c r="R30" s="86"/>
      <c r="S30" s="70">
        <v>74.599999999999994</v>
      </c>
      <c r="T30" s="70">
        <v>58.7</v>
      </c>
      <c r="U30" s="70">
        <v>62.5</v>
      </c>
      <c r="V30" s="70">
        <v>89</v>
      </c>
      <c r="W30" s="70">
        <v>101.1</v>
      </c>
      <c r="X30" s="70">
        <v>104.4</v>
      </c>
      <c r="Y30" s="70">
        <v>103.2</v>
      </c>
      <c r="Z30" s="70">
        <v>108.5</v>
      </c>
      <c r="AA30" s="268">
        <v>113.3</v>
      </c>
      <c r="AB30" s="70">
        <v>110.1</v>
      </c>
      <c r="AC30" s="70">
        <v>110.9</v>
      </c>
      <c r="AD30" s="70">
        <v>101</v>
      </c>
      <c r="AE30" s="70">
        <v>108.1</v>
      </c>
      <c r="AF30" s="268">
        <v>107.3</v>
      </c>
      <c r="AG30" s="72">
        <v>104.4</v>
      </c>
      <c r="AH30" s="70">
        <v>98.8</v>
      </c>
      <c r="AI30" s="70">
        <v>102.9</v>
      </c>
      <c r="AJ30" s="70">
        <v>105.5</v>
      </c>
      <c r="AK30" s="70">
        <v>119.3</v>
      </c>
      <c r="AL30" s="72">
        <v>63.636491287192662</v>
      </c>
      <c r="AM30" s="263">
        <v>68.972295940575989</v>
      </c>
      <c r="AN30" s="263">
        <v>78.576744316665966</v>
      </c>
      <c r="AO30" s="263">
        <v>91.719673673420687</v>
      </c>
      <c r="AP30" s="263">
        <v>90.821011837061377</v>
      </c>
      <c r="AQ30" s="263">
        <v>117.50003510397798</v>
      </c>
      <c r="AR30" s="263">
        <v>100.70629203701364</v>
      </c>
      <c r="AS30" s="263">
        <v>99.639131106336961</v>
      </c>
      <c r="AT30" s="263">
        <v>145.13388657202634</v>
      </c>
      <c r="AU30" s="263">
        <v>82.789221674600171</v>
      </c>
      <c r="AV30" s="263">
        <v>41.787775390707274</v>
      </c>
      <c r="AW30" s="263">
        <v>100.93095749610346</v>
      </c>
      <c r="AX30" s="263">
        <v>152.60401308676299</v>
      </c>
      <c r="AY30" s="263">
        <v>109.46824494151677</v>
      </c>
      <c r="AZ30" s="263">
        <v>103.62694300518133</v>
      </c>
      <c r="BA30" s="201">
        <v>113.2642487046632</v>
      </c>
      <c r="BB30" s="201">
        <v>110.98445595854922</v>
      </c>
      <c r="BC30" s="201">
        <v>87.564766839378237</v>
      </c>
      <c r="BD30" s="201">
        <v>118.65284974093264</v>
      </c>
      <c r="BE30" s="201">
        <v>65.699481865284966</v>
      </c>
      <c r="BF30" s="201">
        <v>131.0880829015544</v>
      </c>
      <c r="BG30" s="201">
        <v>61.865284974093271</v>
      </c>
      <c r="BH30" s="201">
        <v>114.71502590673575</v>
      </c>
      <c r="BI30" s="201">
        <v>71.191709844559597</v>
      </c>
      <c r="BJ30" s="201">
        <v>100</v>
      </c>
      <c r="BK30" s="201">
        <v>114.61138468729514</v>
      </c>
      <c r="BL30" s="201">
        <v>85.990180840936887</v>
      </c>
      <c r="BM30" s="240">
        <v>111.23951693084746</v>
      </c>
    </row>
    <row r="31" spans="1:65" ht="17.25" customHeight="1">
      <c r="A31" s="35"/>
      <c r="B31" s="68" t="s">
        <v>125</v>
      </c>
      <c r="C31" s="86"/>
      <c r="D31" s="86"/>
      <c r="E31" s="86"/>
      <c r="F31" s="86"/>
      <c r="G31" s="86"/>
      <c r="H31" s="86"/>
      <c r="I31" s="86"/>
      <c r="J31" s="86"/>
      <c r="K31" s="86"/>
      <c r="L31" s="86"/>
      <c r="M31" s="86"/>
      <c r="N31" s="86"/>
      <c r="O31" s="86"/>
      <c r="P31" s="86"/>
      <c r="Q31" s="86"/>
      <c r="R31" s="86"/>
      <c r="S31" s="73">
        <v>81.7</v>
      </c>
      <c r="T31" s="73">
        <v>85.9</v>
      </c>
      <c r="U31" s="73">
        <v>100.7</v>
      </c>
      <c r="V31" s="73">
        <v>95.5</v>
      </c>
      <c r="W31" s="73">
        <v>103.7</v>
      </c>
      <c r="X31" s="73">
        <v>104.6</v>
      </c>
      <c r="Y31" s="73">
        <v>108.3</v>
      </c>
      <c r="Z31" s="73">
        <v>117.4</v>
      </c>
      <c r="AA31" s="275">
        <v>122.9</v>
      </c>
      <c r="AB31" s="73">
        <v>99.6</v>
      </c>
      <c r="AC31" s="70">
        <v>109.6</v>
      </c>
      <c r="AD31" s="70">
        <v>117.1</v>
      </c>
      <c r="AE31" s="70">
        <v>127.2</v>
      </c>
      <c r="AF31" s="268">
        <v>130.69999999999999</v>
      </c>
      <c r="AG31" s="72">
        <v>91.5</v>
      </c>
      <c r="AH31" s="70">
        <v>109</v>
      </c>
      <c r="AI31" s="70">
        <v>108.9</v>
      </c>
      <c r="AJ31" s="70">
        <v>107.1</v>
      </c>
      <c r="AK31" s="70">
        <v>115.7</v>
      </c>
      <c r="AL31" s="72">
        <v>71.786412512218973</v>
      </c>
      <c r="AM31" s="263">
        <v>69.564782724606772</v>
      </c>
      <c r="AN31" s="263">
        <v>75.882542433128947</v>
      </c>
      <c r="AO31" s="263">
        <v>81.644894694748089</v>
      </c>
      <c r="AP31" s="263">
        <v>85.255043099617879</v>
      </c>
      <c r="AQ31" s="263">
        <v>93.586154803163609</v>
      </c>
      <c r="AR31" s="263">
        <v>84.907913445303478</v>
      </c>
      <c r="AS31" s="263">
        <v>74.077468230694038</v>
      </c>
      <c r="AT31" s="263">
        <v>84.005376344086031</v>
      </c>
      <c r="AU31" s="263">
        <v>78.173598151604011</v>
      </c>
      <c r="AV31" s="263">
        <v>72.619523682573544</v>
      </c>
      <c r="AW31" s="263">
        <v>78.729005598507058</v>
      </c>
      <c r="AX31" s="263">
        <v>94.558117835243934</v>
      </c>
      <c r="AY31" s="263">
        <v>92.822469563671902</v>
      </c>
      <c r="AZ31" s="263">
        <v>100.80645161290323</v>
      </c>
      <c r="BA31" s="201">
        <v>89.717741935483858</v>
      </c>
      <c r="BB31" s="201">
        <v>96.975806451612897</v>
      </c>
      <c r="BC31" s="201">
        <v>95.463709677419345</v>
      </c>
      <c r="BD31" s="201">
        <v>93.850806451612883</v>
      </c>
      <c r="BE31" s="201">
        <v>84.778225806451601</v>
      </c>
      <c r="BF31" s="201">
        <v>85.987903225806448</v>
      </c>
      <c r="BG31" s="201">
        <v>97.983870967741936</v>
      </c>
      <c r="BH31" s="201">
        <v>94.657258064516142</v>
      </c>
      <c r="BI31" s="201">
        <v>101.61290322580645</v>
      </c>
      <c r="BJ31" s="201">
        <v>100</v>
      </c>
      <c r="BK31" s="201">
        <v>92.911622280569034</v>
      </c>
      <c r="BL31" s="201">
        <v>95.344100320499479</v>
      </c>
      <c r="BM31" s="240">
        <v>88.068548466787718</v>
      </c>
    </row>
    <row r="32" spans="1:65" ht="8.1" customHeight="1">
      <c r="A32" s="35"/>
      <c r="B32" s="54"/>
      <c r="C32" s="87"/>
      <c r="D32" s="87"/>
      <c r="E32" s="87"/>
      <c r="F32" s="87"/>
      <c r="G32" s="87"/>
      <c r="H32" s="87"/>
      <c r="I32" s="87"/>
      <c r="J32" s="87"/>
      <c r="K32" s="87"/>
      <c r="L32" s="87"/>
      <c r="M32" s="87"/>
      <c r="N32" s="87"/>
      <c r="O32" s="87"/>
      <c r="P32" s="87"/>
      <c r="Q32" s="87"/>
      <c r="R32" s="87"/>
      <c r="S32" s="87"/>
      <c r="T32" s="87"/>
      <c r="U32" s="87"/>
      <c r="V32" s="87"/>
      <c r="W32" s="87"/>
      <c r="X32" s="87"/>
      <c r="Y32" s="87"/>
      <c r="Z32" s="87"/>
      <c r="AA32" s="276"/>
      <c r="AB32" s="87"/>
      <c r="AC32" s="87"/>
      <c r="AD32" s="261"/>
      <c r="AE32" s="261"/>
      <c r="AF32" s="276"/>
      <c r="AG32" s="272"/>
      <c r="AH32" s="261"/>
      <c r="AI32" s="261"/>
      <c r="AJ32" s="261"/>
      <c r="AK32" s="261"/>
      <c r="AL32" s="272"/>
      <c r="AM32" s="263"/>
      <c r="AN32" s="263"/>
      <c r="AO32" s="283"/>
      <c r="AP32" s="263"/>
      <c r="AQ32" s="263"/>
      <c r="AR32" s="263"/>
      <c r="AS32" s="263"/>
      <c r="AT32" s="263"/>
      <c r="AU32" s="263"/>
      <c r="AV32" s="263"/>
      <c r="AW32" s="263"/>
      <c r="AX32" s="263"/>
      <c r="AY32" s="263"/>
      <c r="AZ32" s="263"/>
      <c r="BA32" s="201"/>
      <c r="BB32" s="201"/>
      <c r="BC32" s="201"/>
      <c r="BD32" s="201"/>
      <c r="BE32" s="201"/>
      <c r="BF32" s="201"/>
      <c r="BG32" s="201"/>
      <c r="BH32" s="201"/>
      <c r="BI32" s="201"/>
      <c r="BJ32" s="201"/>
      <c r="BK32" s="201"/>
      <c r="BL32" s="201"/>
      <c r="BM32" s="240"/>
    </row>
    <row r="33" spans="1:65" ht="18" customHeight="1">
      <c r="A33" s="35"/>
      <c r="B33" s="77" t="s">
        <v>42</v>
      </c>
      <c r="C33" s="79">
        <v>44.3</v>
      </c>
      <c r="D33" s="79">
        <v>47.9</v>
      </c>
      <c r="E33" s="79">
        <v>50.6</v>
      </c>
      <c r="F33" s="79">
        <v>53.9</v>
      </c>
      <c r="G33" s="79">
        <v>47.6</v>
      </c>
      <c r="H33" s="79">
        <v>59.9</v>
      </c>
      <c r="I33" s="79">
        <v>60.5</v>
      </c>
      <c r="J33" s="79">
        <v>67.400000000000006</v>
      </c>
      <c r="K33" s="79">
        <v>73.8</v>
      </c>
      <c r="L33" s="79">
        <v>77.3</v>
      </c>
      <c r="M33" s="79">
        <v>88.4</v>
      </c>
      <c r="N33" s="79">
        <v>88.2</v>
      </c>
      <c r="O33" s="79">
        <v>99.8</v>
      </c>
      <c r="P33" s="79">
        <v>105.7</v>
      </c>
      <c r="Q33" s="88">
        <v>79.8</v>
      </c>
      <c r="R33" s="79">
        <v>62.9</v>
      </c>
      <c r="S33" s="79">
        <v>81.7</v>
      </c>
      <c r="T33" s="79">
        <v>88.1</v>
      </c>
      <c r="U33" s="79">
        <v>86.6</v>
      </c>
      <c r="V33" s="79">
        <v>98.3</v>
      </c>
      <c r="W33" s="79">
        <v>107</v>
      </c>
      <c r="X33" s="79">
        <v>112.1</v>
      </c>
      <c r="Y33" s="79">
        <v>119.8</v>
      </c>
      <c r="Z33" s="79">
        <v>124.6</v>
      </c>
      <c r="AA33" s="80">
        <v>124.9</v>
      </c>
      <c r="AB33" s="79">
        <v>103.2</v>
      </c>
      <c r="AC33" s="79">
        <v>106</v>
      </c>
      <c r="AD33" s="88">
        <v>110.4</v>
      </c>
      <c r="AE33" s="88">
        <v>114.8</v>
      </c>
      <c r="AF33" s="80">
        <v>115.3</v>
      </c>
      <c r="AG33" s="277">
        <v>97.6</v>
      </c>
      <c r="AH33" s="79">
        <v>107.7</v>
      </c>
      <c r="AI33" s="79">
        <v>108.7</v>
      </c>
      <c r="AJ33" s="79">
        <v>111.3</v>
      </c>
      <c r="AK33" s="79">
        <v>124</v>
      </c>
      <c r="AL33" s="277">
        <v>75.711835715687982</v>
      </c>
      <c r="AM33" s="252">
        <v>70.97058572957836</v>
      </c>
      <c r="AN33" s="252">
        <v>74.304277126061677</v>
      </c>
      <c r="AO33" s="252">
        <v>76.156327901885774</v>
      </c>
      <c r="AP33" s="252">
        <v>70.748339636479471</v>
      </c>
      <c r="AQ33" s="252">
        <v>78.897363050105398</v>
      </c>
      <c r="AR33" s="252">
        <v>77.637968522545023</v>
      </c>
      <c r="AS33" s="252">
        <v>74.600605250193539</v>
      </c>
      <c r="AT33" s="252">
        <v>79.786347422500938</v>
      </c>
      <c r="AU33" s="252">
        <v>71.637324008875041</v>
      </c>
      <c r="AV33" s="252">
        <v>72.22998025713872</v>
      </c>
      <c r="AW33" s="252">
        <v>80.897577887995382</v>
      </c>
      <c r="AX33" s="252">
        <v>94.306425504961638</v>
      </c>
      <c r="AY33" s="252">
        <v>99.344003615203107</v>
      </c>
      <c r="AZ33" s="252">
        <v>91.49130832570907</v>
      </c>
      <c r="BA33" s="203">
        <v>88.9295516925892</v>
      </c>
      <c r="BB33" s="203">
        <v>84.537968892955178</v>
      </c>
      <c r="BC33" s="203">
        <v>78.499542543458361</v>
      </c>
      <c r="BD33" s="203">
        <v>80.237877401646855</v>
      </c>
      <c r="BE33" s="203">
        <v>95.516925892040263</v>
      </c>
      <c r="BF33" s="203">
        <v>92.314730100640446</v>
      </c>
      <c r="BG33" s="203">
        <v>97.255260750228729</v>
      </c>
      <c r="BH33" s="203">
        <v>96.797804208600184</v>
      </c>
      <c r="BI33" s="203">
        <v>97.438243366880144</v>
      </c>
      <c r="BJ33" s="203">
        <v>100</v>
      </c>
      <c r="BK33" s="203">
        <v>98.400695999650225</v>
      </c>
      <c r="BL33" s="203">
        <v>91.236896099466165</v>
      </c>
      <c r="BM33" s="204">
        <v>94.031723783553161</v>
      </c>
    </row>
    <row r="34" spans="1:65" s="189" customFormat="1" ht="12.75" customHeight="1">
      <c r="B34" s="193" t="s">
        <v>163</v>
      </c>
      <c r="C34" s="219"/>
      <c r="AL34" s="87"/>
      <c r="AM34" s="87"/>
      <c r="AN34" s="87"/>
      <c r="AO34" s="87"/>
      <c r="AP34" s="87"/>
      <c r="AQ34" s="87"/>
      <c r="AR34" s="87"/>
      <c r="AS34" s="87"/>
      <c r="AT34" s="87"/>
      <c r="AU34" s="87"/>
      <c r="AV34" s="87"/>
      <c r="AW34" s="87"/>
      <c r="AX34" s="87"/>
      <c r="AY34" s="87"/>
      <c r="BG34" s="220"/>
      <c r="BH34" s="220"/>
      <c r="BI34" s="220"/>
      <c r="BJ34" s="220"/>
      <c r="BK34" s="220"/>
      <c r="BL34" s="220"/>
      <c r="BM34" s="220"/>
    </row>
    <row r="35" spans="1:65" ht="12.75" customHeight="1" thickBot="1"/>
    <row r="36" spans="1:65" s="3" customFormat="1" ht="16.5" customHeight="1" thickTop="1">
      <c r="B36" s="12" t="str">
        <f>+'1'!B37</f>
        <v>(Last Update: 11/03/2026)</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row>
    <row r="37" spans="1:65" s="3" customFormat="1" ht="4.5" customHeight="1">
      <c r="B37" s="14"/>
      <c r="BG37" s="189"/>
      <c r="BH37" s="189"/>
    </row>
    <row r="38" spans="1:65" s="3" customFormat="1" ht="16.5" customHeight="1">
      <c r="B38" s="286" t="str">
        <f>+'1'!B39</f>
        <v>COPYRIGHT © :2026, REPUBLIC OF CYPRUS, STATISTICAL SERVICE</v>
      </c>
      <c r="BG38" s="189"/>
      <c r="BH38" s="189"/>
      <c r="BI38" s="234"/>
      <c r="BJ38" s="234"/>
      <c r="BK38" s="234"/>
      <c r="BL38" s="234"/>
      <c r="BM38" s="234"/>
    </row>
    <row r="39" spans="1:65" ht="12.75" customHeight="1"/>
    <row r="40" spans="1:65" ht="12.75" customHeight="1"/>
    <row r="41" spans="1:65" ht="12.75" customHeight="1"/>
    <row r="42" spans="1:65" ht="12.75" customHeight="1"/>
    <row r="43" spans="1:65" ht="12.75" customHeight="1"/>
    <row r="44" spans="1:65" ht="12.75" customHeight="1"/>
  </sheetData>
  <mergeCells count="24">
    <mergeCell ref="N13:N14"/>
    <mergeCell ref="C13:C14"/>
    <mergeCell ref="D13:D14"/>
    <mergeCell ref="E13:E14"/>
    <mergeCell ref="F13:F14"/>
    <mergeCell ref="G13:G14"/>
    <mergeCell ref="H13:H14"/>
    <mergeCell ref="I13:I14"/>
    <mergeCell ref="J13:J14"/>
    <mergeCell ref="K13:K14"/>
    <mergeCell ref="L13:L14"/>
    <mergeCell ref="M13:M14"/>
    <mergeCell ref="N29:N30"/>
    <mergeCell ref="C29:C30"/>
    <mergeCell ref="D29:D30"/>
    <mergeCell ref="E29:E30"/>
    <mergeCell ref="F29:F30"/>
    <mergeCell ref="G29:G30"/>
    <mergeCell ref="H29:H30"/>
    <mergeCell ref="I29:I30"/>
    <mergeCell ref="J29:J30"/>
    <mergeCell ref="K29:K30"/>
    <mergeCell ref="L29:L30"/>
    <mergeCell ref="M29:M30"/>
  </mergeCells>
  <printOptions horizontalCentered="1"/>
  <pageMargins left="0.15748031496062992" right="0.15748031496062992" top="0.19685039370078741" bottom="0.19685039370078741" header="0.15748031496062992" footer="0.15748031496062992"/>
  <pageSetup paperSize="9" scale="69" firstPageNumber="110" orientation="landscape" useFirstPageNumber="1" r:id="rId1"/>
  <headerFooter alignWithMargins="0"/>
  <colBreaks count="1" manualBreakCount="1">
    <brk id="32" max="3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144"/>
  <sheetViews>
    <sheetView zoomScaleNormal="100" workbookViewId="0">
      <pane xSplit="3" ySplit="3" topLeftCell="D4" activePane="bottomRight" state="frozen"/>
      <selection pane="topRight" activeCell="D1" sqref="D1"/>
      <selection pane="bottomLeft" activeCell="A4" sqref="A4"/>
      <selection pane="bottomRight"/>
    </sheetView>
  </sheetViews>
  <sheetFormatPr defaultColWidth="5" defaultRowHeight="15" customHeight="1"/>
  <cols>
    <col min="1" max="1" width="2.140625" style="25" customWidth="1"/>
    <col min="2" max="2" width="5.85546875" style="25" customWidth="1"/>
    <col min="3" max="3" width="10.85546875" style="25" customWidth="1"/>
    <col min="4" max="4" width="11.85546875" style="25" customWidth="1"/>
    <col min="5" max="5" width="8.140625" style="25" customWidth="1"/>
    <col min="6" max="6" width="12.140625" style="25" customWidth="1"/>
    <col min="7" max="7" width="9" style="25" customWidth="1"/>
    <col min="8" max="8" width="9.85546875" style="25" customWidth="1"/>
    <col min="9" max="9" width="15" style="25" bestFit="1" customWidth="1"/>
    <col min="10" max="10" width="6.140625" style="25" customWidth="1"/>
    <col min="11" max="11" width="7.5703125" style="25" customWidth="1"/>
    <col min="12" max="12" width="9.5703125" style="25" customWidth="1"/>
    <col min="13" max="13" width="2.140625" style="25" customWidth="1"/>
    <col min="14" max="16" width="5" style="25"/>
    <col min="17" max="17" width="8.7109375" style="25" customWidth="1"/>
    <col min="18" max="18" width="8.28515625" style="25" customWidth="1"/>
    <col min="19" max="16384" width="5" style="25"/>
  </cols>
  <sheetData>
    <row r="1" spans="2:13" ht="37.5" customHeight="1" thickBot="1">
      <c r="B1" s="22" t="s">
        <v>194</v>
      </c>
      <c r="C1" s="59"/>
      <c r="D1" s="59"/>
      <c r="E1" s="59"/>
      <c r="F1" s="61"/>
      <c r="G1" s="61"/>
      <c r="H1" s="24"/>
      <c r="I1" s="24"/>
      <c r="J1" s="24"/>
      <c r="K1" s="24"/>
      <c r="L1" s="24"/>
    </row>
    <row r="2" spans="2:13" ht="18.75" customHeight="1" thickTop="1">
      <c r="D2" s="27"/>
      <c r="E2" s="27"/>
      <c r="G2" s="29"/>
      <c r="L2" s="27"/>
      <c r="M2" s="27"/>
    </row>
    <row r="3" spans="2:13" s="26" customFormat="1" ht="30.75" customHeight="1">
      <c r="B3" s="170" t="s">
        <v>37</v>
      </c>
      <c r="C3" s="170" t="s">
        <v>126</v>
      </c>
      <c r="D3" s="89" t="s">
        <v>68</v>
      </c>
      <c r="E3" s="89" t="s">
        <v>69</v>
      </c>
      <c r="F3" s="170" t="s">
        <v>70</v>
      </c>
      <c r="G3" s="170" t="s">
        <v>61</v>
      </c>
      <c r="H3" s="170" t="s">
        <v>127</v>
      </c>
      <c r="I3" s="170" t="s">
        <v>204</v>
      </c>
      <c r="J3" s="170" t="s">
        <v>109</v>
      </c>
      <c r="K3" s="170" t="s">
        <v>98</v>
      </c>
      <c r="L3" s="170" t="s">
        <v>128</v>
      </c>
      <c r="M3" s="90"/>
    </row>
    <row r="4" spans="2:13" s="193" customFormat="1" ht="15.75" customHeight="1">
      <c r="B4" s="194">
        <v>2023</v>
      </c>
      <c r="C4" s="205" t="s">
        <v>154</v>
      </c>
      <c r="D4" s="206">
        <v>4650.5990000000002</v>
      </c>
      <c r="E4" s="206">
        <v>1366.38</v>
      </c>
      <c r="F4" s="206">
        <v>5985.5839999999998</v>
      </c>
      <c r="G4" s="206">
        <v>62908.063999999998</v>
      </c>
      <c r="H4" s="206">
        <v>248.19800000000001</v>
      </c>
      <c r="I4" s="206">
        <v>10</v>
      </c>
      <c r="J4" s="206">
        <v>0</v>
      </c>
      <c r="K4" s="206" t="s">
        <v>141</v>
      </c>
      <c r="L4" s="206"/>
    </row>
    <row r="5" spans="2:13" s="193" customFormat="1" ht="15.75" customHeight="1">
      <c r="B5" s="194"/>
      <c r="C5" s="205" t="s">
        <v>8</v>
      </c>
      <c r="D5" s="206">
        <v>2652.4780000000001</v>
      </c>
      <c r="E5" s="206">
        <v>996.34699999999998</v>
      </c>
      <c r="F5" s="206">
        <v>3910.98</v>
      </c>
      <c r="G5" s="206">
        <v>45134.504000000001</v>
      </c>
      <c r="H5" s="206">
        <v>727.71</v>
      </c>
      <c r="I5" s="206">
        <v>11.8</v>
      </c>
      <c r="J5" s="206">
        <v>0</v>
      </c>
      <c r="K5" s="206">
        <f>L5-SUM(D5:J5)</f>
        <v>33270.589999999997</v>
      </c>
      <c r="L5" s="207">
        <v>86704.409</v>
      </c>
    </row>
    <row r="6" spans="2:13" s="193" customFormat="1" ht="15.75" customHeight="1">
      <c r="B6" s="194">
        <v>2022</v>
      </c>
      <c r="C6" s="205" t="s">
        <v>154</v>
      </c>
      <c r="D6" s="206">
        <v>3395.375</v>
      </c>
      <c r="E6" s="206">
        <v>1497.761</v>
      </c>
      <c r="F6" s="206">
        <v>6211.2730000000001</v>
      </c>
      <c r="G6" s="206">
        <v>64047.262000000002</v>
      </c>
      <c r="H6" s="206">
        <v>277.87799999999999</v>
      </c>
      <c r="I6" s="206">
        <v>13.262</v>
      </c>
      <c r="J6" s="206">
        <v>0</v>
      </c>
      <c r="K6" s="206" t="s">
        <v>141</v>
      </c>
      <c r="L6" s="207"/>
    </row>
    <row r="7" spans="2:13" s="193" customFormat="1" ht="15.75" customHeight="1">
      <c r="B7" s="194"/>
      <c r="C7" s="205" t="s">
        <v>8</v>
      </c>
      <c r="D7" s="206">
        <v>1712.692</v>
      </c>
      <c r="E7" s="206">
        <v>1161.7449999999999</v>
      </c>
      <c r="F7" s="206">
        <v>3838.3220000000001</v>
      </c>
      <c r="G7" s="206">
        <v>43199.173000000003</v>
      </c>
      <c r="H7" s="206">
        <v>740.18499999999995</v>
      </c>
      <c r="I7" s="206">
        <v>4.9400000000000004</v>
      </c>
      <c r="J7" s="206">
        <v>0</v>
      </c>
      <c r="K7" s="206">
        <v>44498.337</v>
      </c>
      <c r="L7" s="207">
        <v>95155.394</v>
      </c>
    </row>
    <row r="8" spans="2:13" s="193" customFormat="1" ht="15.75" customHeight="1">
      <c r="B8" s="194">
        <v>2021</v>
      </c>
      <c r="C8" s="205" t="s">
        <v>154</v>
      </c>
      <c r="D8" s="206">
        <v>4146.9539999999997</v>
      </c>
      <c r="E8" s="206">
        <v>1166.31</v>
      </c>
      <c r="F8" s="206">
        <v>7553.5720000000001</v>
      </c>
      <c r="G8" s="206">
        <v>86469.046000000002</v>
      </c>
      <c r="H8" s="206">
        <v>233.357</v>
      </c>
      <c r="I8" s="206">
        <v>12.426</v>
      </c>
      <c r="J8" s="206">
        <v>0</v>
      </c>
      <c r="K8" s="206" t="s">
        <v>141</v>
      </c>
      <c r="L8" s="206"/>
    </row>
    <row r="9" spans="2:13" s="193" customFormat="1" ht="15.75" customHeight="1">
      <c r="B9" s="194"/>
      <c r="C9" s="205" t="s">
        <v>8</v>
      </c>
      <c r="D9" s="206">
        <v>1966.5630000000001</v>
      </c>
      <c r="E9" s="206">
        <v>689.21</v>
      </c>
      <c r="F9" s="206">
        <v>4423.3680000000004</v>
      </c>
      <c r="G9" s="206">
        <v>42091.006999999998</v>
      </c>
      <c r="H9" s="206">
        <v>587.601</v>
      </c>
      <c r="I9" s="206">
        <v>3.7509999999999999</v>
      </c>
      <c r="J9" s="206">
        <v>0</v>
      </c>
      <c r="K9" s="206">
        <f>L9-SUM(D9:J9)</f>
        <v>35902.955000000002</v>
      </c>
      <c r="L9" s="207">
        <v>85664.455000000002</v>
      </c>
    </row>
    <row r="10" spans="2:13" s="193" customFormat="1" ht="15.75" customHeight="1">
      <c r="B10" s="194">
        <v>2020</v>
      </c>
      <c r="C10" s="205" t="s">
        <v>154</v>
      </c>
      <c r="D10" s="206">
        <v>7243.5049999999992</v>
      </c>
      <c r="E10" s="206">
        <v>753.17</v>
      </c>
      <c r="F10" s="206">
        <v>7473.4369999999999</v>
      </c>
      <c r="G10" s="206">
        <v>67942.655999999988</v>
      </c>
      <c r="H10" s="206">
        <v>158.09800000000001</v>
      </c>
      <c r="I10" s="206">
        <v>21.872</v>
      </c>
      <c r="J10" s="206">
        <v>0</v>
      </c>
      <c r="K10" s="206" t="s">
        <v>141</v>
      </c>
      <c r="L10" s="206"/>
    </row>
    <row r="11" spans="2:13" s="193" customFormat="1" ht="15.75" customHeight="1">
      <c r="B11" s="194"/>
      <c r="C11" s="205" t="s">
        <v>8</v>
      </c>
      <c r="D11" s="206">
        <v>4103.8360000000002</v>
      </c>
      <c r="E11" s="206">
        <v>440.69099999999997</v>
      </c>
      <c r="F11" s="206">
        <v>4174.8249999999998</v>
      </c>
      <c r="G11" s="206">
        <v>36642.504999999997</v>
      </c>
      <c r="H11" s="206">
        <v>290.25700000000001</v>
      </c>
      <c r="I11" s="206">
        <v>9.4619999999999997</v>
      </c>
      <c r="J11" s="206">
        <v>0</v>
      </c>
      <c r="K11" s="206">
        <v>34491.424000000006</v>
      </c>
      <c r="L11" s="207">
        <v>80153</v>
      </c>
    </row>
    <row r="12" spans="2:13" s="193" customFormat="1" ht="15.75" customHeight="1">
      <c r="B12" s="194">
        <v>2019</v>
      </c>
      <c r="C12" s="205" t="s">
        <v>154</v>
      </c>
      <c r="D12" s="206">
        <v>4934.8909999999996</v>
      </c>
      <c r="E12" s="206">
        <v>818.19200000000001</v>
      </c>
      <c r="F12" s="206">
        <v>8291.2759999999998</v>
      </c>
      <c r="G12" s="206">
        <v>71904.790999999997</v>
      </c>
      <c r="H12" s="206">
        <v>6.93</v>
      </c>
      <c r="I12" s="206">
        <f>19.95+6.628</f>
        <v>26.577999999999999</v>
      </c>
      <c r="J12" s="206">
        <v>0</v>
      </c>
      <c r="K12" s="206" t="s">
        <v>141</v>
      </c>
      <c r="L12" s="206"/>
    </row>
    <row r="13" spans="2:13" s="193" customFormat="1" ht="15.75" customHeight="1">
      <c r="B13" s="194"/>
      <c r="C13" s="205" t="s">
        <v>8</v>
      </c>
      <c r="D13" s="206">
        <v>2093.3960000000002</v>
      </c>
      <c r="E13" s="206">
        <v>525.70799999999997</v>
      </c>
      <c r="F13" s="206">
        <v>4711.7370000000001</v>
      </c>
      <c r="G13" s="206">
        <v>47298.731</v>
      </c>
      <c r="H13" s="206">
        <v>9.7859999999999996</v>
      </c>
      <c r="I13" s="206">
        <f>21.28+7.378</f>
        <v>28.658000000000001</v>
      </c>
      <c r="J13" s="206">
        <v>0</v>
      </c>
      <c r="K13" s="206">
        <f>L13-SUM(D13:J13)</f>
        <v>41197.983999999997</v>
      </c>
      <c r="L13" s="207">
        <v>95866</v>
      </c>
    </row>
    <row r="14" spans="2:13" s="193" customFormat="1" ht="15.75" customHeight="1">
      <c r="B14" s="194">
        <v>2018</v>
      </c>
      <c r="C14" s="205" t="s">
        <v>154</v>
      </c>
      <c r="D14" s="206">
        <v>3855.395</v>
      </c>
      <c r="E14" s="206">
        <v>676.46199999999999</v>
      </c>
      <c r="F14" s="206">
        <v>9100.0820000000003</v>
      </c>
      <c r="G14" s="206">
        <v>89492.782999999996</v>
      </c>
      <c r="H14" s="206">
        <v>107.837</v>
      </c>
      <c r="I14" s="206">
        <v>36.603999999999999</v>
      </c>
      <c r="J14" s="206">
        <v>0</v>
      </c>
      <c r="K14" s="206" t="s">
        <v>141</v>
      </c>
      <c r="L14" s="206"/>
    </row>
    <row r="15" spans="2:13" s="193" customFormat="1" ht="15.75" customHeight="1">
      <c r="B15" s="194"/>
      <c r="C15" s="205" t="s">
        <v>8</v>
      </c>
      <c r="D15" s="206">
        <v>1809.886</v>
      </c>
      <c r="E15" s="206">
        <v>467.411</v>
      </c>
      <c r="F15" s="206">
        <v>5243.92</v>
      </c>
      <c r="G15" s="206">
        <v>43870.754999999997</v>
      </c>
      <c r="H15" s="206">
        <v>200.821</v>
      </c>
      <c r="I15" s="206">
        <v>31.503</v>
      </c>
      <c r="J15" s="206">
        <v>0</v>
      </c>
      <c r="K15" s="206">
        <f>L15-SUM(D15:J15)</f>
        <v>42497.704000000005</v>
      </c>
      <c r="L15" s="207">
        <v>94122</v>
      </c>
    </row>
    <row r="16" spans="2:13" s="193" customFormat="1" ht="15.75" customHeight="1">
      <c r="B16" s="194">
        <v>2017</v>
      </c>
      <c r="C16" s="205" t="s">
        <v>154</v>
      </c>
      <c r="D16" s="206">
        <v>4917</v>
      </c>
      <c r="E16" s="206">
        <v>1372</v>
      </c>
      <c r="F16" s="206">
        <v>8205</v>
      </c>
      <c r="G16" s="206">
        <v>101197</v>
      </c>
      <c r="H16" s="206">
        <v>184</v>
      </c>
      <c r="I16" s="206">
        <v>28</v>
      </c>
      <c r="J16" s="206">
        <v>0</v>
      </c>
      <c r="K16" s="206" t="s">
        <v>141</v>
      </c>
      <c r="L16" s="206"/>
    </row>
    <row r="17" spans="2:12" s="193" customFormat="1" ht="15.75" customHeight="1">
      <c r="B17" s="194"/>
      <c r="C17" s="205" t="s">
        <v>8</v>
      </c>
      <c r="D17" s="206">
        <v>2142</v>
      </c>
      <c r="E17" s="206">
        <v>860</v>
      </c>
      <c r="F17" s="206">
        <v>4716</v>
      </c>
      <c r="G17" s="206">
        <v>47661</v>
      </c>
      <c r="H17" s="206">
        <v>384</v>
      </c>
      <c r="I17" s="206">
        <v>42.601999999999997</v>
      </c>
      <c r="J17" s="206">
        <v>0</v>
      </c>
      <c r="K17" s="206">
        <f>L17-SUM(D17:J17)</f>
        <v>43294.398000000001</v>
      </c>
      <c r="L17" s="207">
        <v>99100</v>
      </c>
    </row>
    <row r="18" spans="2:12" s="193" customFormat="1" ht="15.75" customHeight="1">
      <c r="B18" s="194">
        <v>2016</v>
      </c>
      <c r="C18" s="205" t="s">
        <v>154</v>
      </c>
      <c r="D18" s="206">
        <v>4137</v>
      </c>
      <c r="E18" s="206">
        <v>1706</v>
      </c>
      <c r="F18" s="206">
        <v>10399</v>
      </c>
      <c r="G18" s="206">
        <v>91487</v>
      </c>
      <c r="H18" s="206">
        <v>127</v>
      </c>
      <c r="I18" s="206">
        <v>35</v>
      </c>
      <c r="J18" s="206">
        <v>0</v>
      </c>
      <c r="K18" s="206" t="s">
        <v>141</v>
      </c>
      <c r="L18" s="206"/>
    </row>
    <row r="19" spans="2:12" s="193" customFormat="1" ht="15.75" customHeight="1">
      <c r="B19" s="194"/>
      <c r="C19" s="205" t="s">
        <v>8</v>
      </c>
      <c r="D19" s="206">
        <v>1717.229</v>
      </c>
      <c r="E19" s="206">
        <v>1121.846</v>
      </c>
      <c r="F19" s="206">
        <v>5595.0619999999999</v>
      </c>
      <c r="G19" s="206">
        <v>47130</v>
      </c>
      <c r="H19" s="206">
        <v>255</v>
      </c>
      <c r="I19" s="206">
        <v>58.890999999999998</v>
      </c>
      <c r="J19" s="206">
        <v>0</v>
      </c>
      <c r="K19" s="206">
        <f>L19-SUM(D19:J19)</f>
        <v>46679.971999999994</v>
      </c>
      <c r="L19" s="207">
        <v>102558</v>
      </c>
    </row>
    <row r="20" spans="2:12" s="193" customFormat="1" ht="15.75" customHeight="1">
      <c r="B20" s="194">
        <v>2015</v>
      </c>
      <c r="C20" s="205" t="s">
        <v>154</v>
      </c>
      <c r="D20" s="206">
        <v>3980</v>
      </c>
      <c r="E20" s="206">
        <v>1551</v>
      </c>
      <c r="F20" s="206">
        <v>8248</v>
      </c>
      <c r="G20" s="206">
        <v>67088</v>
      </c>
      <c r="H20" s="206">
        <v>245</v>
      </c>
      <c r="I20" s="206">
        <v>52</v>
      </c>
      <c r="J20" s="206">
        <v>0</v>
      </c>
      <c r="K20" s="206" t="s">
        <v>141</v>
      </c>
      <c r="L20" s="206"/>
    </row>
    <row r="21" spans="2:12" s="193" customFormat="1" ht="15.75" customHeight="1">
      <c r="B21" s="194"/>
      <c r="C21" s="205" t="s">
        <v>8</v>
      </c>
      <c r="D21" s="206">
        <v>1513</v>
      </c>
      <c r="E21" s="206">
        <v>989</v>
      </c>
      <c r="F21" s="206">
        <v>4725</v>
      </c>
      <c r="G21" s="206">
        <v>36011</v>
      </c>
      <c r="H21" s="206">
        <v>513</v>
      </c>
      <c r="I21" s="206">
        <v>73.617999999999995</v>
      </c>
      <c r="J21" s="206">
        <v>0</v>
      </c>
      <c r="K21" s="206">
        <f>L21-SUM(D21:J21)</f>
        <v>45320.381999999998</v>
      </c>
      <c r="L21" s="207">
        <v>89145</v>
      </c>
    </row>
    <row r="22" spans="2:12" s="193" customFormat="1" ht="15.75" customHeight="1">
      <c r="B22" s="194">
        <v>2014</v>
      </c>
      <c r="C22" s="205" t="s">
        <v>154</v>
      </c>
      <c r="D22" s="206">
        <v>5467</v>
      </c>
      <c r="E22" s="206">
        <v>1552</v>
      </c>
      <c r="F22" s="206">
        <v>9990</v>
      </c>
      <c r="G22" s="206">
        <v>105913</v>
      </c>
      <c r="H22" s="206">
        <v>397</v>
      </c>
      <c r="I22" s="206">
        <v>174</v>
      </c>
      <c r="J22" s="206">
        <v>0</v>
      </c>
      <c r="K22" s="206" t="s">
        <v>141</v>
      </c>
      <c r="L22" s="206"/>
    </row>
    <row r="23" spans="2:12" s="193" customFormat="1" ht="15.75" customHeight="1">
      <c r="B23" s="194"/>
      <c r="C23" s="205" t="s">
        <v>8</v>
      </c>
      <c r="D23" s="206">
        <v>1949</v>
      </c>
      <c r="E23" s="206">
        <v>1050</v>
      </c>
      <c r="F23" s="206">
        <v>5510</v>
      </c>
      <c r="G23" s="206">
        <v>42811</v>
      </c>
      <c r="H23" s="206">
        <v>759</v>
      </c>
      <c r="I23" s="206">
        <v>101.6</v>
      </c>
      <c r="J23" s="206">
        <v>0</v>
      </c>
      <c r="K23" s="206">
        <f>L23-SUM(D23:J23)</f>
        <v>45524.4</v>
      </c>
      <c r="L23" s="207">
        <v>97705</v>
      </c>
    </row>
    <row r="24" spans="2:12" s="193" customFormat="1" ht="15.75" customHeight="1">
      <c r="B24" s="194">
        <v>2013</v>
      </c>
      <c r="C24" s="205" t="s">
        <v>154</v>
      </c>
      <c r="D24" s="206">
        <v>6672</v>
      </c>
      <c r="E24" s="206">
        <v>3385</v>
      </c>
      <c r="F24" s="206">
        <v>10498</v>
      </c>
      <c r="G24" s="206">
        <v>95486</v>
      </c>
      <c r="H24" s="206">
        <v>513</v>
      </c>
      <c r="I24" s="206">
        <v>94</v>
      </c>
      <c r="J24" s="206">
        <v>0</v>
      </c>
      <c r="K24" s="206" t="s">
        <v>141</v>
      </c>
      <c r="L24" s="206"/>
    </row>
    <row r="25" spans="2:12" s="193" customFormat="1" ht="15.75" customHeight="1">
      <c r="B25" s="194"/>
      <c r="C25" s="205" t="s">
        <v>8</v>
      </c>
      <c r="D25" s="206">
        <v>2806</v>
      </c>
      <c r="E25" s="206">
        <v>2038</v>
      </c>
      <c r="F25" s="206">
        <v>5553</v>
      </c>
      <c r="G25" s="206">
        <v>53884</v>
      </c>
      <c r="H25" s="206">
        <v>957</v>
      </c>
      <c r="I25" s="206">
        <v>79.7</v>
      </c>
      <c r="J25" s="206">
        <v>0</v>
      </c>
      <c r="K25" s="206">
        <f>L25-SUM(D25:J25)</f>
        <v>52782.3</v>
      </c>
      <c r="L25" s="207">
        <v>118100</v>
      </c>
    </row>
    <row r="26" spans="2:12" s="193" customFormat="1" ht="15.75" customHeight="1">
      <c r="B26" s="194">
        <v>2012</v>
      </c>
      <c r="C26" s="205" t="s">
        <v>154</v>
      </c>
      <c r="D26" s="206">
        <v>6592</v>
      </c>
      <c r="E26" s="206">
        <v>2973</v>
      </c>
      <c r="F26" s="206">
        <v>11601</v>
      </c>
      <c r="G26" s="206">
        <v>67741</v>
      </c>
      <c r="H26" s="206">
        <v>361</v>
      </c>
      <c r="I26" s="206">
        <v>40</v>
      </c>
      <c r="J26" s="206">
        <v>0</v>
      </c>
      <c r="K26" s="206" t="s">
        <v>141</v>
      </c>
      <c r="L26" s="206"/>
    </row>
    <row r="27" spans="2:12" s="193" customFormat="1" ht="15.75" customHeight="1">
      <c r="B27" s="194"/>
      <c r="C27" s="205" t="s">
        <v>8</v>
      </c>
      <c r="D27" s="206">
        <v>2387</v>
      </c>
      <c r="E27" s="206">
        <v>1708</v>
      </c>
      <c r="F27" s="206">
        <v>6181</v>
      </c>
      <c r="G27" s="206">
        <v>32129</v>
      </c>
      <c r="H27" s="206">
        <v>691</v>
      </c>
      <c r="I27" s="206">
        <v>42.9</v>
      </c>
      <c r="J27" s="206">
        <v>0</v>
      </c>
      <c r="K27" s="206">
        <f>L27-SUM(D27:J27)</f>
        <v>43524.1</v>
      </c>
      <c r="L27" s="207">
        <v>86663</v>
      </c>
    </row>
    <row r="28" spans="2:12" s="193" customFormat="1" ht="15.75" customHeight="1">
      <c r="B28" s="194">
        <v>2011</v>
      </c>
      <c r="C28" s="205" t="s">
        <v>154</v>
      </c>
      <c r="D28" s="206">
        <v>8924</v>
      </c>
      <c r="E28" s="206">
        <v>2696</v>
      </c>
      <c r="F28" s="206">
        <v>11168</v>
      </c>
      <c r="G28" s="206">
        <v>110398</v>
      </c>
      <c r="H28" s="206">
        <v>266</v>
      </c>
      <c r="I28" s="206">
        <v>35</v>
      </c>
      <c r="J28" s="206">
        <v>0</v>
      </c>
      <c r="K28" s="206" t="s">
        <v>141</v>
      </c>
      <c r="L28" s="207"/>
    </row>
    <row r="29" spans="2:12" s="193" customFormat="1" ht="15.75" customHeight="1">
      <c r="B29" s="194"/>
      <c r="C29" s="205" t="s">
        <v>8</v>
      </c>
      <c r="D29" s="206">
        <v>3296</v>
      </c>
      <c r="E29" s="206">
        <v>1378</v>
      </c>
      <c r="F29" s="206">
        <v>5640</v>
      </c>
      <c r="G29" s="206">
        <v>52338</v>
      </c>
      <c r="H29" s="206">
        <v>566</v>
      </c>
      <c r="I29" s="206">
        <v>39.1</v>
      </c>
      <c r="J29" s="206">
        <v>0</v>
      </c>
      <c r="K29" s="206">
        <f>L29-SUM(D29:J29)</f>
        <v>46090.9</v>
      </c>
      <c r="L29" s="207">
        <v>109348</v>
      </c>
    </row>
    <row r="30" spans="2:12" s="193" customFormat="1" ht="15.75" customHeight="1">
      <c r="B30" s="194">
        <v>2010</v>
      </c>
      <c r="C30" s="205" t="s">
        <v>154</v>
      </c>
      <c r="D30" s="206">
        <v>8176</v>
      </c>
      <c r="E30" s="206">
        <v>3141</v>
      </c>
      <c r="F30" s="206">
        <v>11641</v>
      </c>
      <c r="G30" s="206">
        <v>58447</v>
      </c>
      <c r="H30" s="206">
        <v>245</v>
      </c>
      <c r="I30" s="206">
        <f>86+23</f>
        <v>109</v>
      </c>
      <c r="J30" s="206">
        <v>0</v>
      </c>
      <c r="K30" s="206" t="s">
        <v>141</v>
      </c>
      <c r="L30" s="207"/>
    </row>
    <row r="31" spans="2:12" s="193" customFormat="1" ht="15.75" customHeight="1">
      <c r="B31" s="194"/>
      <c r="C31" s="205" t="s">
        <v>8</v>
      </c>
      <c r="D31" s="206">
        <v>3787</v>
      </c>
      <c r="E31" s="206">
        <v>1806</v>
      </c>
      <c r="F31" s="206">
        <v>5589</v>
      </c>
      <c r="G31" s="206">
        <v>33245</v>
      </c>
      <c r="H31" s="206">
        <v>511</v>
      </c>
      <c r="I31" s="206">
        <v>73.5</v>
      </c>
      <c r="J31" s="206">
        <v>0</v>
      </c>
      <c r="K31" s="206">
        <f>L31-SUM(D31:J31)</f>
        <v>41200.5</v>
      </c>
      <c r="L31" s="207">
        <v>86212</v>
      </c>
    </row>
    <row r="32" spans="2:12" s="193" customFormat="1" ht="15.75" customHeight="1">
      <c r="B32" s="194">
        <v>2009</v>
      </c>
      <c r="C32" s="205" t="s">
        <v>154</v>
      </c>
      <c r="D32" s="206">
        <v>4976</v>
      </c>
      <c r="E32" s="206">
        <v>2412</v>
      </c>
      <c r="F32" s="206">
        <v>12140</v>
      </c>
      <c r="G32" s="206">
        <v>79766</v>
      </c>
      <c r="H32" s="206">
        <v>253</v>
      </c>
      <c r="I32" s="206">
        <f>66+29</f>
        <v>95</v>
      </c>
      <c r="J32" s="206">
        <v>0</v>
      </c>
      <c r="K32" s="206" t="s">
        <v>141</v>
      </c>
      <c r="L32" s="207"/>
    </row>
    <row r="33" spans="2:12" s="193" customFormat="1" ht="15.75" customHeight="1">
      <c r="B33" s="194"/>
      <c r="C33" s="205" t="s">
        <v>8</v>
      </c>
      <c r="D33" s="206">
        <v>2112</v>
      </c>
      <c r="E33" s="206">
        <v>1333</v>
      </c>
      <c r="F33" s="206">
        <v>5867</v>
      </c>
      <c r="G33" s="206">
        <v>38094</v>
      </c>
      <c r="H33" s="206">
        <v>491</v>
      </c>
      <c r="I33" s="206">
        <v>71.760000000000005</v>
      </c>
      <c r="J33" s="206">
        <v>0</v>
      </c>
      <c r="K33" s="206">
        <f>L33-SUM(D33:J33)</f>
        <v>34710.239999999998</v>
      </c>
      <c r="L33" s="207">
        <v>82679</v>
      </c>
    </row>
    <row r="34" spans="2:12" s="193" customFormat="1" ht="15.75" customHeight="1">
      <c r="B34" s="194">
        <v>2008</v>
      </c>
      <c r="C34" s="205" t="s">
        <v>154</v>
      </c>
      <c r="D34" s="206">
        <v>7245</v>
      </c>
      <c r="E34" s="206">
        <v>4280</v>
      </c>
      <c r="F34" s="206">
        <v>13468</v>
      </c>
      <c r="G34" s="206">
        <v>89216</v>
      </c>
      <c r="H34" s="206">
        <v>244</v>
      </c>
      <c r="I34" s="206">
        <f>47+29</f>
        <v>76</v>
      </c>
      <c r="J34" s="206">
        <v>0</v>
      </c>
      <c r="K34" s="206" t="s">
        <v>141</v>
      </c>
      <c r="L34" s="207"/>
    </row>
    <row r="35" spans="2:12" s="193" customFormat="1" ht="15.75" customHeight="1">
      <c r="B35" s="194"/>
      <c r="C35" s="205" t="s">
        <v>8</v>
      </c>
      <c r="D35" s="206">
        <v>3201</v>
      </c>
      <c r="E35" s="206">
        <v>2584</v>
      </c>
      <c r="F35" s="206">
        <v>6631</v>
      </c>
      <c r="G35" s="206">
        <v>46880</v>
      </c>
      <c r="H35" s="206">
        <v>420</v>
      </c>
      <c r="I35" s="206">
        <v>77</v>
      </c>
      <c r="J35" s="206">
        <v>0</v>
      </c>
      <c r="K35" s="206">
        <v>56853.243999999999</v>
      </c>
      <c r="L35" s="207">
        <f>SUM(D35:K35)</f>
        <v>116646.24400000001</v>
      </c>
    </row>
    <row r="36" spans="2:12" ht="15.75" customHeight="1">
      <c r="B36" s="47">
        <v>2007</v>
      </c>
      <c r="C36" s="205" t="s">
        <v>154</v>
      </c>
      <c r="D36" s="91">
        <v>6293</v>
      </c>
      <c r="E36" s="91">
        <v>4924</v>
      </c>
      <c r="F36" s="91">
        <v>13648</v>
      </c>
      <c r="G36" s="91">
        <v>112423</v>
      </c>
      <c r="H36" s="91">
        <v>120.794</v>
      </c>
      <c r="I36" s="91">
        <v>181</v>
      </c>
      <c r="J36" s="91">
        <v>0</v>
      </c>
      <c r="K36" s="91" t="s">
        <v>141</v>
      </c>
      <c r="L36" s="92"/>
    </row>
    <row r="37" spans="2:12" ht="15.75" customHeight="1">
      <c r="B37" s="47"/>
      <c r="C37" s="205" t="s">
        <v>8</v>
      </c>
      <c r="D37" s="91">
        <v>2590</v>
      </c>
      <c r="E37" s="91">
        <v>3064</v>
      </c>
      <c r="F37" s="91">
        <v>6778</v>
      </c>
      <c r="G37" s="91">
        <v>55902</v>
      </c>
      <c r="H37" s="91">
        <v>200</v>
      </c>
      <c r="I37" s="91">
        <v>113</v>
      </c>
      <c r="J37" s="91">
        <v>0</v>
      </c>
      <c r="K37" s="91">
        <f>L37-SUM(D37:J37)</f>
        <v>51443.758000400005</v>
      </c>
      <c r="L37" s="92">
        <v>120090.7580004</v>
      </c>
    </row>
    <row r="38" spans="2:12" ht="15.75" customHeight="1">
      <c r="B38" s="47">
        <v>2006</v>
      </c>
      <c r="C38" s="205" t="s">
        <v>154</v>
      </c>
      <c r="D38" s="91">
        <v>7687</v>
      </c>
      <c r="E38" s="91">
        <v>5019</v>
      </c>
      <c r="F38" s="91">
        <v>17873</v>
      </c>
      <c r="G38" s="91">
        <v>85133</v>
      </c>
      <c r="H38" s="91">
        <v>291</v>
      </c>
      <c r="I38" s="91">
        <v>604</v>
      </c>
      <c r="J38" s="91">
        <v>0</v>
      </c>
      <c r="K38" s="91" t="s">
        <v>141</v>
      </c>
      <c r="L38" s="92"/>
    </row>
    <row r="39" spans="2:12" ht="15.75" customHeight="1">
      <c r="B39" s="47"/>
      <c r="C39" s="205" t="s">
        <v>8</v>
      </c>
      <c r="D39" s="91">
        <v>3224</v>
      </c>
      <c r="E39" s="91">
        <v>2414</v>
      </c>
      <c r="F39" s="91">
        <v>9191</v>
      </c>
      <c r="G39" s="91">
        <v>39833</v>
      </c>
      <c r="H39" s="91">
        <v>367</v>
      </c>
      <c r="I39" s="91">
        <v>239</v>
      </c>
      <c r="J39" s="91">
        <v>0</v>
      </c>
      <c r="K39" s="91">
        <f>L39-SUM(D39:J39)</f>
        <v>38998.956440800001</v>
      </c>
      <c r="L39" s="92">
        <v>94266.956440800001</v>
      </c>
    </row>
    <row r="40" spans="2:12" ht="15.75" customHeight="1">
      <c r="B40" s="47">
        <v>2005</v>
      </c>
      <c r="C40" s="205" t="s">
        <v>154</v>
      </c>
      <c r="D40" s="91">
        <v>11912</v>
      </c>
      <c r="E40" s="91">
        <v>9404</v>
      </c>
      <c r="F40" s="91">
        <v>18049</v>
      </c>
      <c r="G40" s="91">
        <v>108042</v>
      </c>
      <c r="H40" s="91">
        <v>560</v>
      </c>
      <c r="I40" s="91">
        <v>940</v>
      </c>
      <c r="J40" s="91">
        <v>0</v>
      </c>
      <c r="K40" s="91" t="s">
        <v>141</v>
      </c>
      <c r="L40" s="92"/>
    </row>
    <row r="41" spans="2:12" ht="15.75" customHeight="1">
      <c r="B41" s="47"/>
      <c r="C41" s="205" t="s">
        <v>8</v>
      </c>
      <c r="D41" s="91">
        <v>4998</v>
      </c>
      <c r="E41" s="91">
        <v>4263</v>
      </c>
      <c r="F41" s="91">
        <v>8910</v>
      </c>
      <c r="G41" s="91">
        <v>36173</v>
      </c>
      <c r="H41" s="91">
        <v>666</v>
      </c>
      <c r="I41" s="91">
        <v>437</v>
      </c>
      <c r="J41" s="91">
        <v>0</v>
      </c>
      <c r="K41" s="91">
        <f>L41-SUM(D41:J41)</f>
        <v>53865.900369199997</v>
      </c>
      <c r="L41" s="92">
        <v>109312.9003692</v>
      </c>
    </row>
    <row r="42" spans="2:12" ht="15.75" customHeight="1">
      <c r="B42" s="47">
        <v>2004</v>
      </c>
      <c r="C42" s="205" t="s">
        <v>154</v>
      </c>
      <c r="D42" s="91">
        <v>13278</v>
      </c>
      <c r="E42" s="91">
        <v>12843</v>
      </c>
      <c r="F42" s="91">
        <v>26120</v>
      </c>
      <c r="G42" s="91">
        <v>82365</v>
      </c>
      <c r="H42" s="91">
        <v>1102</v>
      </c>
      <c r="I42" s="91">
        <v>767.20899999999995</v>
      </c>
      <c r="J42" s="91">
        <v>0</v>
      </c>
      <c r="K42" s="91" t="s">
        <v>141</v>
      </c>
      <c r="L42" s="92"/>
    </row>
    <row r="43" spans="2:12" ht="15.75" customHeight="1">
      <c r="B43" s="47"/>
      <c r="C43" s="205" t="s">
        <v>8</v>
      </c>
      <c r="D43" s="91">
        <v>5866</v>
      </c>
      <c r="E43" s="91">
        <v>5907</v>
      </c>
      <c r="F43" s="91">
        <v>12418</v>
      </c>
      <c r="G43" s="91">
        <v>27244</v>
      </c>
      <c r="H43" s="91">
        <v>1312</v>
      </c>
      <c r="I43" s="91">
        <v>264.11218720919999</v>
      </c>
      <c r="J43" s="91">
        <v>0</v>
      </c>
      <c r="K43" s="91">
        <f>L43-SUM(D43:J43)</f>
        <v>45124.117823190805</v>
      </c>
      <c r="L43" s="92">
        <v>98135.230010400002</v>
      </c>
    </row>
    <row r="44" spans="2:12" ht="15.75" customHeight="1">
      <c r="B44" s="47">
        <v>2003</v>
      </c>
      <c r="C44" s="205" t="s">
        <v>154</v>
      </c>
      <c r="D44" s="91">
        <v>16540</v>
      </c>
      <c r="E44" s="91">
        <v>9145</v>
      </c>
      <c r="F44" s="91">
        <v>22592</v>
      </c>
      <c r="G44" s="91">
        <v>81868</v>
      </c>
      <c r="H44" s="91">
        <v>1636</v>
      </c>
      <c r="I44" s="91">
        <v>2988.2440000000001</v>
      </c>
      <c r="J44" s="91">
        <v>0</v>
      </c>
      <c r="K44" s="91" t="s">
        <v>141</v>
      </c>
      <c r="L44" s="93"/>
    </row>
    <row r="45" spans="2:12" ht="15.75" customHeight="1">
      <c r="B45" s="47"/>
      <c r="C45" s="205" t="s">
        <v>8</v>
      </c>
      <c r="D45" s="91">
        <v>7417</v>
      </c>
      <c r="E45" s="91">
        <v>3882</v>
      </c>
      <c r="F45" s="91">
        <v>9860</v>
      </c>
      <c r="G45" s="91">
        <v>25716</v>
      </c>
      <c r="H45" s="91">
        <v>1936</v>
      </c>
      <c r="I45" s="91">
        <v>945.82535119380009</v>
      </c>
      <c r="J45" s="91">
        <v>0</v>
      </c>
      <c r="K45" s="91">
        <f>L45-SUM(D45:J45)</f>
        <v>24707.440863606207</v>
      </c>
      <c r="L45" s="92">
        <v>74464.266214800009</v>
      </c>
    </row>
    <row r="46" spans="2:12" ht="15.75" customHeight="1">
      <c r="B46" s="47">
        <v>2002</v>
      </c>
      <c r="C46" s="205" t="s">
        <v>154</v>
      </c>
      <c r="D46" s="91">
        <v>17227</v>
      </c>
      <c r="E46" s="91">
        <v>10486</v>
      </c>
      <c r="F46" s="91">
        <v>19304</v>
      </c>
      <c r="G46" s="91">
        <v>93771</v>
      </c>
      <c r="H46" s="91">
        <v>1273</v>
      </c>
      <c r="I46" s="91">
        <v>1850</v>
      </c>
      <c r="J46" s="91">
        <v>1</v>
      </c>
      <c r="K46" s="91" t="s">
        <v>141</v>
      </c>
      <c r="L46" s="93"/>
    </row>
    <row r="47" spans="2:12" ht="15.75" customHeight="1">
      <c r="B47" s="47"/>
      <c r="C47" s="205" t="s">
        <v>8</v>
      </c>
      <c r="D47" s="91">
        <v>7210</v>
      </c>
      <c r="E47" s="91">
        <v>4326</v>
      </c>
      <c r="F47" s="91">
        <v>7897</v>
      </c>
      <c r="G47" s="91">
        <v>18933</v>
      </c>
      <c r="H47" s="91">
        <v>1333</v>
      </c>
      <c r="I47" s="91">
        <v>569</v>
      </c>
      <c r="J47" s="91">
        <v>3</v>
      </c>
      <c r="K47" s="91">
        <f>L47-SUM(D47:J47)</f>
        <v>22743.928233400002</v>
      </c>
      <c r="L47" s="92">
        <v>63014.928233400002</v>
      </c>
    </row>
    <row r="48" spans="2:12" ht="15.75" customHeight="1">
      <c r="B48" s="47">
        <v>2001</v>
      </c>
      <c r="C48" s="205" t="s">
        <v>154</v>
      </c>
      <c r="D48" s="91">
        <v>14134</v>
      </c>
      <c r="E48" s="91">
        <v>12136</v>
      </c>
      <c r="F48" s="91">
        <v>19456</v>
      </c>
      <c r="G48" s="91">
        <v>75763</v>
      </c>
      <c r="H48" s="91">
        <v>2999</v>
      </c>
      <c r="I48" s="91">
        <v>645</v>
      </c>
      <c r="J48" s="91">
        <v>0</v>
      </c>
      <c r="K48" s="91" t="s">
        <v>141</v>
      </c>
      <c r="L48" s="93"/>
    </row>
    <row r="49" spans="2:12" ht="15.75" customHeight="1">
      <c r="B49" s="47"/>
      <c r="C49" s="205" t="s">
        <v>8</v>
      </c>
      <c r="D49" s="91">
        <v>4859</v>
      </c>
      <c r="E49" s="91">
        <v>5071</v>
      </c>
      <c r="F49" s="91">
        <v>6995</v>
      </c>
      <c r="G49" s="91">
        <v>29919</v>
      </c>
      <c r="H49" s="91">
        <v>2573</v>
      </c>
      <c r="I49" s="91">
        <v>255</v>
      </c>
      <c r="J49" s="91">
        <v>0</v>
      </c>
      <c r="K49" s="91">
        <f>L49-SUM(D49:J49)</f>
        <v>25163.032718600007</v>
      </c>
      <c r="L49" s="92">
        <v>74835.032718600007</v>
      </c>
    </row>
    <row r="50" spans="2:12" ht="15.75" customHeight="1">
      <c r="B50" s="47">
        <v>2000</v>
      </c>
      <c r="C50" s="205" t="s">
        <v>154</v>
      </c>
      <c r="D50" s="91">
        <v>13715</v>
      </c>
      <c r="E50" s="91">
        <v>10540</v>
      </c>
      <c r="F50" s="91">
        <v>16239</v>
      </c>
      <c r="G50" s="91">
        <v>71846</v>
      </c>
      <c r="H50" s="91">
        <v>3804</v>
      </c>
      <c r="I50" s="91">
        <v>685</v>
      </c>
      <c r="J50" s="91">
        <v>3</v>
      </c>
      <c r="K50" s="91" t="s">
        <v>141</v>
      </c>
      <c r="L50" s="94"/>
    </row>
    <row r="51" spans="2:12" ht="15.75" customHeight="1">
      <c r="B51" s="47"/>
      <c r="C51" s="205" t="s">
        <v>8</v>
      </c>
      <c r="D51" s="91">
        <v>4150</v>
      </c>
      <c r="E51" s="91">
        <v>4242</v>
      </c>
      <c r="F51" s="91">
        <v>5051</v>
      </c>
      <c r="G51" s="91">
        <v>21064</v>
      </c>
      <c r="H51" s="91">
        <v>2667</v>
      </c>
      <c r="I51" s="91">
        <v>186</v>
      </c>
      <c r="J51" s="91">
        <v>3</v>
      </c>
      <c r="K51" s="91">
        <f>L51-SUM(D51:J51)</f>
        <v>21399.219348800005</v>
      </c>
      <c r="L51" s="92">
        <v>58762.219348800005</v>
      </c>
    </row>
    <row r="52" spans="2:12" ht="15.75" customHeight="1">
      <c r="B52" s="47">
        <v>1999</v>
      </c>
      <c r="C52" s="205" t="s">
        <v>154</v>
      </c>
      <c r="D52" s="91">
        <v>16947</v>
      </c>
      <c r="E52" s="91">
        <v>10414</v>
      </c>
      <c r="F52" s="91">
        <v>26466</v>
      </c>
      <c r="G52" s="91">
        <v>116078</v>
      </c>
      <c r="H52" s="91">
        <v>4145</v>
      </c>
      <c r="I52" s="91">
        <v>614</v>
      </c>
      <c r="J52" s="91">
        <v>20</v>
      </c>
      <c r="K52" s="91" t="s">
        <v>141</v>
      </c>
      <c r="L52" s="93"/>
    </row>
    <row r="53" spans="2:12" ht="15.75" customHeight="1">
      <c r="B53" s="47"/>
      <c r="C53" s="205" t="s">
        <v>8</v>
      </c>
      <c r="D53" s="91">
        <v>5112</v>
      </c>
      <c r="E53" s="91">
        <v>4682</v>
      </c>
      <c r="F53" s="91">
        <v>7617</v>
      </c>
      <c r="G53" s="91">
        <v>23979</v>
      </c>
      <c r="H53" s="91">
        <v>2959</v>
      </c>
      <c r="I53" s="91">
        <v>137</v>
      </c>
      <c r="J53" s="91">
        <v>82</v>
      </c>
      <c r="K53" s="91">
        <f>L53-SUM(D53:J53)</f>
        <v>17778.865086000005</v>
      </c>
      <c r="L53" s="92">
        <v>62346.865086000005</v>
      </c>
    </row>
    <row r="54" spans="2:12" ht="15.75" customHeight="1">
      <c r="B54" s="47">
        <v>1998</v>
      </c>
      <c r="C54" s="205" t="s">
        <v>154</v>
      </c>
      <c r="D54" s="91">
        <v>17578</v>
      </c>
      <c r="E54" s="91">
        <v>11217</v>
      </c>
      <c r="F54" s="91">
        <v>20243</v>
      </c>
      <c r="G54" s="91">
        <v>92107</v>
      </c>
      <c r="H54" s="91">
        <v>3986</v>
      </c>
      <c r="I54" s="91">
        <v>203</v>
      </c>
      <c r="J54" s="91">
        <v>10</v>
      </c>
      <c r="K54" s="91" t="s">
        <v>141</v>
      </c>
      <c r="L54" s="93"/>
    </row>
    <row r="55" spans="2:12" ht="15.75" customHeight="1">
      <c r="B55" s="47"/>
      <c r="C55" s="205" t="s">
        <v>8</v>
      </c>
      <c r="D55" s="91">
        <v>5637</v>
      </c>
      <c r="E55" s="91">
        <v>4839</v>
      </c>
      <c r="F55" s="91">
        <v>5821</v>
      </c>
      <c r="G55" s="91">
        <v>32460</v>
      </c>
      <c r="H55" s="91">
        <v>4200</v>
      </c>
      <c r="I55" s="91">
        <v>89</v>
      </c>
      <c r="J55" s="91">
        <v>27</v>
      </c>
      <c r="K55" s="91">
        <f>L55-SUM(D55:J55)</f>
        <v>16127.065301399998</v>
      </c>
      <c r="L55" s="92">
        <v>69200.065301399998</v>
      </c>
    </row>
    <row r="56" spans="2:12" ht="15.75" customHeight="1">
      <c r="B56" s="47">
        <v>1997</v>
      </c>
      <c r="C56" s="205" t="s">
        <v>154</v>
      </c>
      <c r="D56" s="91">
        <v>21869</v>
      </c>
      <c r="E56" s="91">
        <v>12825</v>
      </c>
      <c r="F56" s="91">
        <v>32911</v>
      </c>
      <c r="G56" s="91">
        <v>34613</v>
      </c>
      <c r="H56" s="91">
        <v>2705</v>
      </c>
      <c r="I56" s="91">
        <v>1053</v>
      </c>
      <c r="J56" s="91">
        <v>40</v>
      </c>
      <c r="K56" s="91" t="s">
        <v>141</v>
      </c>
      <c r="L56" s="93"/>
    </row>
    <row r="57" spans="2:12" ht="15.75" customHeight="1">
      <c r="B57" s="47"/>
      <c r="C57" s="205" t="s">
        <v>8</v>
      </c>
      <c r="D57" s="91">
        <v>7653</v>
      </c>
      <c r="E57" s="91">
        <v>5900</v>
      </c>
      <c r="F57" s="91">
        <v>10190</v>
      </c>
      <c r="G57" s="91">
        <v>14409</v>
      </c>
      <c r="H57" s="91">
        <v>2143</v>
      </c>
      <c r="I57" s="91">
        <v>167</v>
      </c>
      <c r="J57" s="91">
        <v>137</v>
      </c>
      <c r="K57" s="91">
        <f>L57-SUM(D57:J57)</f>
        <v>20722.704246000001</v>
      </c>
      <c r="L57" s="92">
        <v>61321.704246000001</v>
      </c>
    </row>
    <row r="58" spans="2:12" ht="15.75" customHeight="1">
      <c r="B58" s="47">
        <v>1996</v>
      </c>
      <c r="C58" s="205" t="s">
        <v>154</v>
      </c>
      <c r="D58" s="91">
        <v>24566</v>
      </c>
      <c r="E58" s="91">
        <v>17123</v>
      </c>
      <c r="F58" s="91">
        <v>33233</v>
      </c>
      <c r="G58" s="91">
        <v>178285</v>
      </c>
      <c r="H58" s="91">
        <v>4633</v>
      </c>
      <c r="I58" s="91">
        <v>1427</v>
      </c>
      <c r="J58" s="91">
        <v>41</v>
      </c>
      <c r="K58" s="91" t="s">
        <v>141</v>
      </c>
      <c r="L58" s="93"/>
    </row>
    <row r="59" spans="2:12" ht="15.75" customHeight="1">
      <c r="B59" s="47"/>
      <c r="C59" s="205" t="s">
        <v>8</v>
      </c>
      <c r="D59" s="91">
        <v>7653</v>
      </c>
      <c r="E59" s="91">
        <v>7243</v>
      </c>
      <c r="F59" s="91">
        <v>10349</v>
      </c>
      <c r="G59" s="91">
        <v>47289</v>
      </c>
      <c r="H59" s="91">
        <v>3673</v>
      </c>
      <c r="I59" s="91">
        <v>379</v>
      </c>
      <c r="J59" s="91">
        <v>161</v>
      </c>
      <c r="K59" s="91">
        <f>L59-SUM(D59:J59)</f>
        <v>14278.739585000003</v>
      </c>
      <c r="L59" s="92">
        <v>91025.739585000003</v>
      </c>
    </row>
    <row r="60" spans="2:12" ht="15.75" customHeight="1">
      <c r="B60" s="47">
        <v>1995</v>
      </c>
      <c r="C60" s="205" t="s">
        <v>154</v>
      </c>
      <c r="D60" s="91">
        <v>24094</v>
      </c>
      <c r="E60" s="91">
        <v>16096</v>
      </c>
      <c r="F60" s="91">
        <v>41409</v>
      </c>
      <c r="G60" s="91">
        <v>186911</v>
      </c>
      <c r="H60" s="91">
        <v>4931</v>
      </c>
      <c r="I60" s="91">
        <v>956</v>
      </c>
      <c r="J60" s="91">
        <v>25</v>
      </c>
      <c r="K60" s="91" t="s">
        <v>141</v>
      </c>
      <c r="L60" s="93"/>
    </row>
    <row r="61" spans="2:12" ht="15.75" customHeight="1">
      <c r="B61" s="47"/>
      <c r="C61" s="205" t="s">
        <v>8</v>
      </c>
      <c r="D61" s="91">
        <v>7101</v>
      </c>
      <c r="E61" s="91">
        <v>5823</v>
      </c>
      <c r="F61" s="91">
        <v>11367</v>
      </c>
      <c r="G61" s="91">
        <v>73593</v>
      </c>
      <c r="H61" s="91">
        <v>3540</v>
      </c>
      <c r="I61" s="91">
        <v>210</v>
      </c>
      <c r="J61" s="91">
        <v>232</v>
      </c>
      <c r="K61" s="91">
        <f>L61-SUM(D61:J61)</f>
        <v>13748.222332400008</v>
      </c>
      <c r="L61" s="92">
        <v>115614.22233240001</v>
      </c>
    </row>
    <row r="62" spans="2:12" ht="15.75" customHeight="1">
      <c r="B62" s="47">
        <v>1994</v>
      </c>
      <c r="C62" s="205" t="s">
        <v>154</v>
      </c>
      <c r="D62" s="91">
        <v>18696</v>
      </c>
      <c r="E62" s="91">
        <v>19745</v>
      </c>
      <c r="F62" s="91">
        <v>33202</v>
      </c>
      <c r="G62" s="91">
        <v>96160</v>
      </c>
      <c r="H62" s="91">
        <v>5035</v>
      </c>
      <c r="I62" s="91">
        <v>365</v>
      </c>
      <c r="J62" s="91">
        <v>0</v>
      </c>
      <c r="K62" s="91" t="s">
        <v>141</v>
      </c>
      <c r="L62" s="93"/>
    </row>
    <row r="63" spans="2:12" ht="15.75" customHeight="1">
      <c r="B63" s="47"/>
      <c r="C63" s="205" t="s">
        <v>8</v>
      </c>
      <c r="D63" s="91">
        <v>5169</v>
      </c>
      <c r="E63" s="91">
        <v>6353</v>
      </c>
      <c r="F63" s="91">
        <v>8772</v>
      </c>
      <c r="G63" s="91">
        <v>40567</v>
      </c>
      <c r="H63" s="91">
        <v>3631</v>
      </c>
      <c r="I63" s="91">
        <v>99</v>
      </c>
      <c r="J63" s="91">
        <v>0</v>
      </c>
      <c r="K63" s="91">
        <f>L63-SUM(D63:J63)</f>
        <v>12350.738244799999</v>
      </c>
      <c r="L63" s="92">
        <v>76941.738244799999</v>
      </c>
    </row>
    <row r="64" spans="2:12" ht="15.75" customHeight="1">
      <c r="B64" s="47">
        <v>1993</v>
      </c>
      <c r="C64" s="205" t="s">
        <v>154</v>
      </c>
      <c r="D64" s="91">
        <v>15674</v>
      </c>
      <c r="E64" s="91">
        <v>18742</v>
      </c>
      <c r="F64" s="91">
        <v>41255</v>
      </c>
      <c r="G64" s="91">
        <v>153215</v>
      </c>
      <c r="H64" s="91">
        <v>6082</v>
      </c>
      <c r="I64" s="91">
        <v>447</v>
      </c>
      <c r="J64" s="91">
        <v>7</v>
      </c>
      <c r="K64" s="91" t="s">
        <v>141</v>
      </c>
      <c r="L64" s="93"/>
    </row>
    <row r="65" spans="2:12" ht="15.75" customHeight="1">
      <c r="B65" s="47"/>
      <c r="C65" s="205" t="s">
        <v>8</v>
      </c>
      <c r="D65" s="91">
        <v>4658</v>
      </c>
      <c r="E65" s="91">
        <v>5693</v>
      </c>
      <c r="F65" s="91">
        <v>10639</v>
      </c>
      <c r="G65" s="91">
        <v>34427</v>
      </c>
      <c r="H65" s="91">
        <v>5309</v>
      </c>
      <c r="I65" s="91">
        <v>149</v>
      </c>
      <c r="J65" s="91">
        <v>34</v>
      </c>
      <c r="K65" s="91">
        <f>L65-SUM(D65:J65)</f>
        <v>10686.524464200003</v>
      </c>
      <c r="L65" s="92">
        <v>71595.524464200003</v>
      </c>
    </row>
    <row r="66" spans="2:12" ht="15.75" customHeight="1">
      <c r="B66" s="47">
        <v>1992</v>
      </c>
      <c r="C66" s="205" t="s">
        <v>154</v>
      </c>
      <c r="D66" s="91">
        <v>20872</v>
      </c>
      <c r="E66" s="91">
        <v>25183</v>
      </c>
      <c r="F66" s="91">
        <v>45304</v>
      </c>
      <c r="G66" s="91">
        <v>148668</v>
      </c>
      <c r="H66" s="91">
        <v>6942</v>
      </c>
      <c r="I66" s="91">
        <v>1076</v>
      </c>
      <c r="J66" s="91">
        <v>0</v>
      </c>
      <c r="K66" s="91" t="s">
        <v>141</v>
      </c>
      <c r="L66" s="93"/>
    </row>
    <row r="67" spans="2:12" ht="15.75" customHeight="1">
      <c r="B67" s="47"/>
      <c r="C67" s="205" t="s">
        <v>8</v>
      </c>
      <c r="D67" s="91">
        <v>6325</v>
      </c>
      <c r="E67" s="91">
        <v>7335</v>
      </c>
      <c r="F67" s="91">
        <v>11449</v>
      </c>
      <c r="G67" s="91">
        <v>19504</v>
      </c>
      <c r="H67" s="91">
        <v>5896.3834314000005</v>
      </c>
      <c r="I67" s="91">
        <v>321</v>
      </c>
      <c r="J67" s="91">
        <v>0</v>
      </c>
      <c r="K67" s="91">
        <f>L67-SUM(D67:J67)</f>
        <v>12632.198368800004</v>
      </c>
      <c r="L67" s="92">
        <v>63462.581800200001</v>
      </c>
    </row>
    <row r="68" spans="2:12" ht="15.75" customHeight="1">
      <c r="B68" s="47">
        <v>1991</v>
      </c>
      <c r="C68" s="205" t="s">
        <v>154</v>
      </c>
      <c r="D68" s="91">
        <v>27504</v>
      </c>
      <c r="E68" s="91">
        <v>23454</v>
      </c>
      <c r="F68" s="91">
        <v>47559</v>
      </c>
      <c r="G68" s="91">
        <v>138837</v>
      </c>
      <c r="H68" s="91">
        <v>8872</v>
      </c>
      <c r="I68" s="91">
        <v>2484</v>
      </c>
      <c r="J68" s="91">
        <v>81</v>
      </c>
      <c r="K68" s="91" t="s">
        <v>141</v>
      </c>
      <c r="L68" s="93"/>
    </row>
    <row r="69" spans="2:12" ht="15.75" customHeight="1">
      <c r="B69" s="47"/>
      <c r="C69" s="205" t="s">
        <v>8</v>
      </c>
      <c r="D69" s="91">
        <v>8933</v>
      </c>
      <c r="E69" s="91">
        <v>7755</v>
      </c>
      <c r="F69" s="91">
        <v>13770</v>
      </c>
      <c r="G69" s="91">
        <v>48048</v>
      </c>
      <c r="H69" s="91">
        <v>7644</v>
      </c>
      <c r="I69" s="91">
        <v>772</v>
      </c>
      <c r="J69" s="91">
        <v>97</v>
      </c>
      <c r="K69" s="91">
        <f>L69-SUM(D69:J69)</f>
        <v>13593.702040400007</v>
      </c>
      <c r="L69" s="92">
        <v>100612.70204040001</v>
      </c>
    </row>
    <row r="70" spans="2:12" ht="15.75" customHeight="1">
      <c r="B70" s="47">
        <v>1990</v>
      </c>
      <c r="C70" s="205" t="s">
        <v>154</v>
      </c>
      <c r="D70" s="91">
        <v>32970</v>
      </c>
      <c r="E70" s="91">
        <v>25939</v>
      </c>
      <c r="F70" s="91">
        <v>54731</v>
      </c>
      <c r="G70" s="91">
        <v>146074</v>
      </c>
      <c r="H70" s="91">
        <v>10890</v>
      </c>
      <c r="I70" s="91">
        <v>2330</v>
      </c>
      <c r="J70" s="91">
        <v>144</v>
      </c>
      <c r="K70" s="91" t="s">
        <v>141</v>
      </c>
      <c r="L70" s="93"/>
    </row>
    <row r="71" spans="2:12" ht="15.75" customHeight="1">
      <c r="B71" s="47"/>
      <c r="C71" s="205" t="s">
        <v>8</v>
      </c>
      <c r="D71" s="91">
        <v>10807</v>
      </c>
      <c r="E71" s="91">
        <v>8548</v>
      </c>
      <c r="F71" s="91">
        <v>15377</v>
      </c>
      <c r="G71" s="91">
        <v>49541</v>
      </c>
      <c r="H71" s="91">
        <v>9015</v>
      </c>
      <c r="I71" s="91">
        <v>771</v>
      </c>
      <c r="J71" s="91">
        <v>372</v>
      </c>
      <c r="K71" s="91">
        <f>L71-SUM(D71:J71)</f>
        <v>16665.680230800004</v>
      </c>
      <c r="L71" s="92">
        <v>111096.6802308</v>
      </c>
    </row>
    <row r="72" spans="2:12" ht="15.75" customHeight="1">
      <c r="B72" s="47">
        <v>1989</v>
      </c>
      <c r="C72" s="205" t="s">
        <v>154</v>
      </c>
      <c r="D72" s="91">
        <v>23340</v>
      </c>
      <c r="E72" s="91">
        <v>27962</v>
      </c>
      <c r="F72" s="91">
        <v>43609</v>
      </c>
      <c r="G72" s="91">
        <v>151361</v>
      </c>
      <c r="H72" s="91">
        <v>11976</v>
      </c>
      <c r="I72" s="91">
        <v>4717</v>
      </c>
      <c r="J72" s="91">
        <v>182</v>
      </c>
      <c r="K72" s="91" t="s">
        <v>141</v>
      </c>
      <c r="L72" s="93"/>
    </row>
    <row r="73" spans="2:12" ht="15.75" customHeight="1">
      <c r="B73" s="47"/>
      <c r="C73" s="205" t="s">
        <v>8</v>
      </c>
      <c r="D73" s="91">
        <v>6930</v>
      </c>
      <c r="E73" s="91">
        <v>9746</v>
      </c>
      <c r="F73" s="91">
        <v>11055</v>
      </c>
      <c r="G73" s="91">
        <v>35354</v>
      </c>
      <c r="H73" s="91">
        <v>8900</v>
      </c>
      <c r="I73" s="91">
        <v>1803</v>
      </c>
      <c r="J73" s="91">
        <v>325</v>
      </c>
      <c r="K73" s="91">
        <f>L73-SUM(D73:J73)</f>
        <v>14163.5999324</v>
      </c>
      <c r="L73" s="92">
        <v>88276.5999324</v>
      </c>
    </row>
    <row r="74" spans="2:12" ht="15.75" customHeight="1">
      <c r="B74" s="47">
        <v>1988</v>
      </c>
      <c r="C74" s="205" t="s">
        <v>154</v>
      </c>
      <c r="D74" s="91">
        <v>21375</v>
      </c>
      <c r="E74" s="91">
        <v>19465</v>
      </c>
      <c r="F74" s="91">
        <v>40312</v>
      </c>
      <c r="G74" s="91">
        <v>132960</v>
      </c>
      <c r="H74" s="91">
        <v>10345</v>
      </c>
      <c r="I74" s="91">
        <v>4414</v>
      </c>
      <c r="J74" s="91">
        <v>422</v>
      </c>
      <c r="K74" s="91" t="s">
        <v>141</v>
      </c>
      <c r="L74" s="94"/>
    </row>
    <row r="75" spans="2:12" ht="15.75" customHeight="1">
      <c r="B75" s="47"/>
      <c r="C75" s="205" t="s">
        <v>8</v>
      </c>
      <c r="D75" s="91">
        <v>6276</v>
      </c>
      <c r="E75" s="91">
        <v>6030</v>
      </c>
      <c r="F75" s="91">
        <v>10258</v>
      </c>
      <c r="G75" s="91">
        <v>27643</v>
      </c>
      <c r="H75" s="91">
        <v>6525</v>
      </c>
      <c r="I75" s="91">
        <v>832</v>
      </c>
      <c r="J75" s="91">
        <v>820</v>
      </c>
      <c r="K75" s="91">
        <f>L75-SUM(D75:J75)</f>
        <v>13836.872576599999</v>
      </c>
      <c r="L75" s="92">
        <v>72220.872576599999</v>
      </c>
    </row>
    <row r="76" spans="2:12" ht="15.75" customHeight="1">
      <c r="B76" s="47">
        <v>1987</v>
      </c>
      <c r="C76" s="205" t="s">
        <v>154</v>
      </c>
      <c r="D76" s="91">
        <v>29748</v>
      </c>
      <c r="E76" s="91">
        <v>19614</v>
      </c>
      <c r="F76" s="91">
        <v>48627</v>
      </c>
      <c r="G76" s="91">
        <v>121083</v>
      </c>
      <c r="H76" s="91">
        <v>7540</v>
      </c>
      <c r="I76" s="91">
        <v>3325</v>
      </c>
      <c r="J76" s="91">
        <v>661</v>
      </c>
      <c r="K76" s="91" t="s">
        <v>141</v>
      </c>
      <c r="L76" s="93"/>
    </row>
    <row r="77" spans="2:12" ht="15.75" customHeight="1">
      <c r="B77" s="47"/>
      <c r="C77" s="205" t="s">
        <v>8</v>
      </c>
      <c r="D77" s="91">
        <v>7767</v>
      </c>
      <c r="E77" s="91">
        <v>6201</v>
      </c>
      <c r="F77" s="91">
        <v>11928</v>
      </c>
      <c r="G77" s="91">
        <v>37970</v>
      </c>
      <c r="H77" s="91">
        <v>5690</v>
      </c>
      <c r="I77" s="91">
        <v>733</v>
      </c>
      <c r="J77" s="91">
        <v>1247</v>
      </c>
      <c r="K77" s="91">
        <f>L77-SUM(D77:J77)</f>
        <v>13854.772167800009</v>
      </c>
      <c r="L77" s="92">
        <v>85390.772167800009</v>
      </c>
    </row>
    <row r="78" spans="2:12" ht="15.75" customHeight="1">
      <c r="B78" s="47">
        <v>1986</v>
      </c>
      <c r="C78" s="205" t="s">
        <v>154</v>
      </c>
      <c r="D78" s="91">
        <v>24856</v>
      </c>
      <c r="E78" s="91">
        <v>23365</v>
      </c>
      <c r="F78" s="91">
        <v>43274</v>
      </c>
      <c r="G78" s="91">
        <v>142855</v>
      </c>
      <c r="H78" s="91">
        <v>9093</v>
      </c>
      <c r="I78" s="91">
        <v>4352</v>
      </c>
      <c r="J78" s="91">
        <v>738</v>
      </c>
      <c r="K78" s="91" t="s">
        <v>141</v>
      </c>
      <c r="L78" s="94" t="s">
        <v>6</v>
      </c>
    </row>
    <row r="79" spans="2:12" ht="15.75" customHeight="1">
      <c r="B79" s="47"/>
      <c r="C79" s="205" t="s">
        <v>8</v>
      </c>
      <c r="D79" s="91">
        <v>5809</v>
      </c>
      <c r="E79" s="91">
        <v>7321</v>
      </c>
      <c r="F79" s="91">
        <v>10532</v>
      </c>
      <c r="G79" s="91">
        <v>34562</v>
      </c>
      <c r="H79" s="91">
        <v>6421</v>
      </c>
      <c r="I79" s="91">
        <v>764</v>
      </c>
      <c r="J79" s="91">
        <v>1763</v>
      </c>
      <c r="K79" s="91">
        <f>L79-SUM(D79:J79)</f>
        <v>13299.708737199995</v>
      </c>
      <c r="L79" s="92">
        <v>80471.708737199995</v>
      </c>
    </row>
    <row r="80" spans="2:12" ht="15.75" customHeight="1">
      <c r="B80" s="47">
        <v>1985</v>
      </c>
      <c r="C80" s="205" t="s">
        <v>154</v>
      </c>
      <c r="D80" s="91">
        <v>32347</v>
      </c>
      <c r="E80" s="91">
        <v>20738</v>
      </c>
      <c r="F80" s="91">
        <v>42163</v>
      </c>
      <c r="G80" s="91">
        <v>98800</v>
      </c>
      <c r="H80" s="91">
        <v>11656</v>
      </c>
      <c r="I80" s="91">
        <v>11710</v>
      </c>
      <c r="J80" s="91">
        <v>871</v>
      </c>
      <c r="K80" s="91" t="s">
        <v>141</v>
      </c>
      <c r="L80" s="93" t="s">
        <v>6</v>
      </c>
    </row>
    <row r="81" spans="2:12" ht="15.75" customHeight="1">
      <c r="B81" s="47"/>
      <c r="C81" s="205" t="s">
        <v>8</v>
      </c>
      <c r="D81" s="91">
        <v>10803</v>
      </c>
      <c r="E81" s="91">
        <v>8762</v>
      </c>
      <c r="F81" s="91">
        <v>11567</v>
      </c>
      <c r="G81" s="91">
        <v>17727</v>
      </c>
      <c r="H81" s="91">
        <v>7424</v>
      </c>
      <c r="I81" s="91">
        <v>2076</v>
      </c>
      <c r="J81" s="91">
        <v>2619</v>
      </c>
      <c r="K81" s="91">
        <f>L81-SUM(D81:J81)</f>
        <v>15010.338663600007</v>
      </c>
      <c r="L81" s="92">
        <v>75988.338663600007</v>
      </c>
    </row>
    <row r="82" spans="2:12" ht="15.75" customHeight="1">
      <c r="B82" s="47">
        <v>1984</v>
      </c>
      <c r="C82" s="205" t="s">
        <v>154</v>
      </c>
      <c r="D82" s="91">
        <v>29743</v>
      </c>
      <c r="E82" s="91">
        <v>18551</v>
      </c>
      <c r="F82" s="91">
        <v>49904</v>
      </c>
      <c r="G82" s="91">
        <v>173873</v>
      </c>
      <c r="H82" s="91">
        <v>10884</v>
      </c>
      <c r="I82" s="91">
        <v>7973</v>
      </c>
      <c r="J82" s="91">
        <v>787</v>
      </c>
      <c r="K82" s="91" t="s">
        <v>141</v>
      </c>
      <c r="L82" s="93" t="s">
        <v>6</v>
      </c>
    </row>
    <row r="83" spans="2:12" ht="15.75" customHeight="1">
      <c r="B83" s="47"/>
      <c r="C83" s="205" t="s">
        <v>8</v>
      </c>
      <c r="D83" s="91">
        <v>7162</v>
      </c>
      <c r="E83" s="91">
        <v>6115</v>
      </c>
      <c r="F83" s="91">
        <v>11035.856442600001</v>
      </c>
      <c r="G83" s="91">
        <v>51552</v>
      </c>
      <c r="H83" s="91">
        <v>7528</v>
      </c>
      <c r="I83" s="91">
        <v>2136</v>
      </c>
      <c r="J83" s="91">
        <v>2163</v>
      </c>
      <c r="K83" s="91">
        <f>L83-SUM(D83:J83)</f>
        <v>14074.151542800013</v>
      </c>
      <c r="L83" s="92">
        <v>101766.00798540001</v>
      </c>
    </row>
    <row r="84" spans="2:12" ht="15.75" customHeight="1">
      <c r="B84" s="47">
        <v>1983</v>
      </c>
      <c r="C84" s="205" t="s">
        <v>154</v>
      </c>
      <c r="D84" s="91">
        <v>29186</v>
      </c>
      <c r="E84" s="91">
        <v>22601</v>
      </c>
      <c r="F84" s="91">
        <v>40325</v>
      </c>
      <c r="G84" s="91">
        <v>163104</v>
      </c>
      <c r="H84" s="91">
        <v>9677</v>
      </c>
      <c r="I84" s="91">
        <v>5136</v>
      </c>
      <c r="J84" s="91">
        <v>802</v>
      </c>
      <c r="K84" s="91" t="s">
        <v>141</v>
      </c>
      <c r="L84" s="93" t="s">
        <v>6</v>
      </c>
    </row>
    <row r="85" spans="2:12" ht="15.75" customHeight="1">
      <c r="B85" s="47"/>
      <c r="C85" s="205" t="s">
        <v>8</v>
      </c>
      <c r="D85" s="91">
        <v>7274</v>
      </c>
      <c r="E85" s="91">
        <v>7798</v>
      </c>
      <c r="F85" s="91">
        <v>7853</v>
      </c>
      <c r="G85" s="91">
        <v>21139</v>
      </c>
      <c r="H85" s="91">
        <v>5939</v>
      </c>
      <c r="I85" s="91">
        <v>1023</v>
      </c>
      <c r="J85" s="91">
        <v>2503</v>
      </c>
      <c r="K85" s="91">
        <f>L85-SUM(D85:J85)</f>
        <v>14399.865859800004</v>
      </c>
      <c r="L85" s="92">
        <v>67928.865859800004</v>
      </c>
    </row>
    <row r="86" spans="2:12" ht="15.75" customHeight="1">
      <c r="B86" s="47">
        <v>1982</v>
      </c>
      <c r="C86" s="205" t="s">
        <v>154</v>
      </c>
      <c r="D86" s="91">
        <v>31723</v>
      </c>
      <c r="E86" s="91">
        <v>18605</v>
      </c>
      <c r="F86" s="91">
        <v>45236</v>
      </c>
      <c r="G86" s="91">
        <v>149429</v>
      </c>
      <c r="H86" s="91">
        <v>14324</v>
      </c>
      <c r="I86" s="91">
        <v>7430</v>
      </c>
      <c r="J86" s="91">
        <v>791</v>
      </c>
      <c r="K86" s="91" t="s">
        <v>141</v>
      </c>
      <c r="L86" s="93"/>
    </row>
    <row r="87" spans="2:12" ht="15.75" customHeight="1">
      <c r="B87" s="47"/>
      <c r="C87" s="205" t="s">
        <v>8</v>
      </c>
      <c r="D87" s="91">
        <v>7121</v>
      </c>
      <c r="E87" s="91">
        <v>5977</v>
      </c>
      <c r="F87" s="91">
        <v>8517</v>
      </c>
      <c r="G87" s="91">
        <v>38495</v>
      </c>
      <c r="H87" s="91">
        <v>6699</v>
      </c>
      <c r="I87" s="91">
        <v>1251</v>
      </c>
      <c r="J87" s="91">
        <v>1997</v>
      </c>
      <c r="K87" s="91">
        <f>L87-SUM(D87:J87)</f>
        <v>15309.851748200002</v>
      </c>
      <c r="L87" s="92">
        <v>85366.851748200002</v>
      </c>
    </row>
    <row r="88" spans="2:12" ht="15.75" customHeight="1">
      <c r="B88" s="47">
        <v>1981</v>
      </c>
      <c r="C88" s="205" t="s">
        <v>154</v>
      </c>
      <c r="D88" s="91">
        <v>28386</v>
      </c>
      <c r="E88" s="91">
        <v>16414</v>
      </c>
      <c r="F88" s="91">
        <v>40886</v>
      </c>
      <c r="G88" s="91">
        <v>158065</v>
      </c>
      <c r="H88" s="91">
        <v>12638</v>
      </c>
      <c r="I88" s="91">
        <v>5181</v>
      </c>
      <c r="J88" s="91">
        <v>935</v>
      </c>
      <c r="K88" s="91" t="s">
        <v>141</v>
      </c>
      <c r="L88" s="93"/>
    </row>
    <row r="89" spans="2:12" ht="15.75" customHeight="1">
      <c r="B89" s="47"/>
      <c r="C89" s="205" t="s">
        <v>8</v>
      </c>
      <c r="D89" s="91">
        <v>6308</v>
      </c>
      <c r="E89" s="91">
        <v>5271</v>
      </c>
      <c r="F89" s="91">
        <v>7226</v>
      </c>
      <c r="G89" s="91">
        <v>27447</v>
      </c>
      <c r="H89" s="91">
        <v>6626</v>
      </c>
      <c r="I89" s="91">
        <v>759</v>
      </c>
      <c r="J89" s="91">
        <v>1982</v>
      </c>
      <c r="K89" s="91">
        <f>L89-SUM(D89:J89)</f>
        <v>14906.939987799997</v>
      </c>
      <c r="L89" s="92">
        <v>70525.939987799997</v>
      </c>
    </row>
    <row r="90" spans="2:12" ht="15.75" customHeight="1">
      <c r="B90" s="47">
        <v>1980</v>
      </c>
      <c r="C90" s="205" t="s">
        <v>154</v>
      </c>
      <c r="D90" s="91">
        <v>20899</v>
      </c>
      <c r="E90" s="91">
        <v>12335</v>
      </c>
      <c r="F90" s="91">
        <v>36684</v>
      </c>
      <c r="G90" s="91">
        <v>161698</v>
      </c>
      <c r="H90" s="91">
        <v>15365</v>
      </c>
      <c r="I90" s="91">
        <v>3771</v>
      </c>
      <c r="J90" s="91">
        <v>939</v>
      </c>
      <c r="K90" s="91" t="s">
        <v>141</v>
      </c>
      <c r="L90" s="93" t="s">
        <v>6</v>
      </c>
    </row>
    <row r="91" spans="2:12" ht="15.75" customHeight="1">
      <c r="B91" s="47"/>
      <c r="C91" s="205" t="s">
        <v>8</v>
      </c>
      <c r="D91" s="91">
        <v>4143</v>
      </c>
      <c r="E91" s="91">
        <v>3819</v>
      </c>
      <c r="F91" s="91">
        <v>5953</v>
      </c>
      <c r="G91" s="91">
        <v>21670</v>
      </c>
      <c r="H91" s="91">
        <v>7699</v>
      </c>
      <c r="I91" s="91">
        <v>660</v>
      </c>
      <c r="J91" s="91">
        <v>1692</v>
      </c>
      <c r="K91" s="91">
        <f>L91-SUM(D91:J91)</f>
        <v>11942.1585786</v>
      </c>
      <c r="L91" s="92">
        <v>57578.1585786</v>
      </c>
    </row>
    <row r="92" spans="2:12" ht="15.75" customHeight="1">
      <c r="B92" s="47">
        <v>1979</v>
      </c>
      <c r="C92" s="205" t="s">
        <v>154</v>
      </c>
      <c r="D92" s="91">
        <v>25546</v>
      </c>
      <c r="E92" s="91">
        <v>12696</v>
      </c>
      <c r="F92" s="91">
        <v>39868</v>
      </c>
      <c r="G92" s="91">
        <v>148760</v>
      </c>
      <c r="H92" s="91">
        <v>17181</v>
      </c>
      <c r="I92" s="91">
        <v>3644</v>
      </c>
      <c r="J92" s="91">
        <v>805</v>
      </c>
      <c r="K92" s="91" t="s">
        <v>141</v>
      </c>
      <c r="L92" s="93" t="s">
        <v>6</v>
      </c>
    </row>
    <row r="93" spans="2:12" ht="15.75" customHeight="1">
      <c r="B93" s="47"/>
      <c r="C93" s="205" t="s">
        <v>8</v>
      </c>
      <c r="D93" s="91">
        <v>5114</v>
      </c>
      <c r="E93" s="91">
        <v>3781</v>
      </c>
      <c r="F93" s="91">
        <v>6072</v>
      </c>
      <c r="G93" s="91">
        <v>23278</v>
      </c>
      <c r="H93" s="91">
        <v>7299</v>
      </c>
      <c r="I93" s="91">
        <v>427</v>
      </c>
      <c r="J93" s="91">
        <v>1319</v>
      </c>
      <c r="K93" s="91">
        <f>L93-SUM(D93:J93)</f>
        <v>9681.6050815999988</v>
      </c>
      <c r="L93" s="92">
        <v>56971.605081599999</v>
      </c>
    </row>
    <row r="94" spans="2:12" ht="15.75" customHeight="1">
      <c r="B94" s="47">
        <v>1978</v>
      </c>
      <c r="C94" s="205" t="s">
        <v>154</v>
      </c>
      <c r="D94" s="91">
        <v>25615</v>
      </c>
      <c r="E94" s="91">
        <v>8243</v>
      </c>
      <c r="F94" s="91">
        <v>33687</v>
      </c>
      <c r="G94" s="91">
        <v>132224</v>
      </c>
      <c r="H94" s="91">
        <v>16106</v>
      </c>
      <c r="I94" s="91">
        <v>2095</v>
      </c>
      <c r="J94" s="91">
        <v>593</v>
      </c>
      <c r="K94" s="91" t="s">
        <v>141</v>
      </c>
      <c r="L94" s="93" t="s">
        <v>6</v>
      </c>
    </row>
    <row r="95" spans="2:12" ht="15.75" customHeight="1">
      <c r="B95" s="47" t="s">
        <v>6</v>
      </c>
      <c r="C95" s="205" t="s">
        <v>8</v>
      </c>
      <c r="D95" s="91">
        <v>4536</v>
      </c>
      <c r="E95" s="91">
        <v>2043</v>
      </c>
      <c r="F95" s="91">
        <v>4731</v>
      </c>
      <c r="G95" s="91">
        <v>18405</v>
      </c>
      <c r="H95" s="91">
        <v>5891</v>
      </c>
      <c r="I95" s="91">
        <v>357</v>
      </c>
      <c r="J95" s="91">
        <v>988</v>
      </c>
      <c r="K95" s="91">
        <f>L95-SUM(D95:J95)</f>
        <v>9063.3443034000011</v>
      </c>
      <c r="L95" s="92">
        <v>46014.344303400001</v>
      </c>
    </row>
    <row r="96" spans="2:12" ht="15.75" customHeight="1">
      <c r="B96" s="47">
        <v>1977</v>
      </c>
      <c r="C96" s="205" t="s">
        <v>154</v>
      </c>
      <c r="D96" s="91">
        <v>29922</v>
      </c>
      <c r="E96" s="91">
        <v>9663</v>
      </c>
      <c r="F96" s="91">
        <v>40247</v>
      </c>
      <c r="G96" s="91">
        <v>203992</v>
      </c>
      <c r="H96" s="91">
        <v>13447</v>
      </c>
      <c r="I96" s="91">
        <v>608</v>
      </c>
      <c r="J96" s="91">
        <v>584</v>
      </c>
      <c r="K96" s="91" t="s">
        <v>141</v>
      </c>
      <c r="L96" s="93" t="s">
        <v>6</v>
      </c>
    </row>
    <row r="97" spans="2:12" ht="15.75" customHeight="1">
      <c r="B97" s="47"/>
      <c r="C97" s="205" t="s">
        <v>8</v>
      </c>
      <c r="D97" s="91">
        <v>4123</v>
      </c>
      <c r="E97" s="91">
        <v>1982</v>
      </c>
      <c r="F97" s="91">
        <v>4940</v>
      </c>
      <c r="G97" s="91">
        <v>33207</v>
      </c>
      <c r="H97" s="91">
        <v>4692</v>
      </c>
      <c r="I97" s="91">
        <v>133</v>
      </c>
      <c r="J97" s="91">
        <v>996</v>
      </c>
      <c r="K97" s="91">
        <f>L97-SUM(D97:J97)</f>
        <v>9753.6780209999997</v>
      </c>
      <c r="L97" s="92">
        <v>59826.678021</v>
      </c>
    </row>
    <row r="98" spans="2:12" ht="15.75" customHeight="1">
      <c r="B98" s="47">
        <v>1976</v>
      </c>
      <c r="C98" s="205" t="s">
        <v>154</v>
      </c>
      <c r="D98" s="91">
        <v>26730</v>
      </c>
      <c r="E98" s="91">
        <v>6643</v>
      </c>
      <c r="F98" s="91">
        <v>28157</v>
      </c>
      <c r="G98" s="91">
        <v>157882</v>
      </c>
      <c r="H98" s="91">
        <v>14302</v>
      </c>
      <c r="I98" s="91">
        <v>1228</v>
      </c>
      <c r="J98" s="91">
        <v>287</v>
      </c>
      <c r="K98" s="91" t="s">
        <v>141</v>
      </c>
      <c r="L98" s="93" t="s">
        <v>6</v>
      </c>
    </row>
    <row r="99" spans="2:12" ht="15.75" customHeight="1">
      <c r="B99" s="47"/>
      <c r="C99" s="205" t="s">
        <v>8</v>
      </c>
      <c r="D99" s="91">
        <v>3527</v>
      </c>
      <c r="E99" s="91">
        <v>1440</v>
      </c>
      <c r="F99" s="91">
        <v>3617</v>
      </c>
      <c r="G99" s="91">
        <v>30254</v>
      </c>
      <c r="H99" s="91">
        <v>4403</v>
      </c>
      <c r="I99" s="91">
        <v>231</v>
      </c>
      <c r="J99" s="91">
        <v>413</v>
      </c>
      <c r="K99" s="91">
        <f>L99-SUM(D99:J99)</f>
        <v>5905.353397400002</v>
      </c>
      <c r="L99" s="92">
        <v>49790.353397400002</v>
      </c>
    </row>
    <row r="100" spans="2:12" ht="15.75" customHeight="1">
      <c r="B100" s="47">
        <v>1975</v>
      </c>
      <c r="C100" s="205" t="s">
        <v>154</v>
      </c>
      <c r="D100" s="91">
        <v>23300</v>
      </c>
      <c r="E100" s="91">
        <v>8203</v>
      </c>
      <c r="F100" s="91">
        <v>30029</v>
      </c>
      <c r="G100" s="91">
        <v>91943</v>
      </c>
      <c r="H100" s="91">
        <v>13142</v>
      </c>
      <c r="I100" s="91">
        <v>778</v>
      </c>
      <c r="J100" s="91">
        <v>183</v>
      </c>
      <c r="K100" s="91" t="s">
        <v>141</v>
      </c>
      <c r="L100" s="93" t="s">
        <v>6</v>
      </c>
    </row>
    <row r="101" spans="2:12" ht="15.75" customHeight="1">
      <c r="B101" s="47"/>
      <c r="C101" s="205" t="s">
        <v>8</v>
      </c>
      <c r="D101" s="91">
        <v>2776</v>
      </c>
      <c r="E101" s="91">
        <v>2028</v>
      </c>
      <c r="F101" s="91">
        <v>3843</v>
      </c>
      <c r="G101" s="91">
        <v>13199</v>
      </c>
      <c r="H101" s="91">
        <v>4003</v>
      </c>
      <c r="I101" s="91">
        <v>132</v>
      </c>
      <c r="J101" s="91">
        <v>217</v>
      </c>
      <c r="K101" s="91">
        <f>L101-SUM(D101:J101)</f>
        <v>3297.5859682000009</v>
      </c>
      <c r="L101" s="92">
        <v>29495.585968200001</v>
      </c>
    </row>
    <row r="102" spans="2:12" ht="15.75" customHeight="1">
      <c r="B102" s="47">
        <v>1974</v>
      </c>
      <c r="C102" s="205" t="s">
        <v>154</v>
      </c>
      <c r="D102" s="91">
        <v>127150</v>
      </c>
      <c r="E102" s="91">
        <v>12198</v>
      </c>
      <c r="F102" s="91">
        <v>40655</v>
      </c>
      <c r="G102" s="91">
        <v>132560</v>
      </c>
      <c r="H102" s="91">
        <v>6106</v>
      </c>
      <c r="I102" s="91">
        <v>43</v>
      </c>
      <c r="J102" s="91">
        <v>210</v>
      </c>
      <c r="K102" s="91" t="s">
        <v>141</v>
      </c>
      <c r="L102" s="94"/>
    </row>
    <row r="103" spans="2:12" ht="15.75" customHeight="1">
      <c r="B103" s="47"/>
      <c r="C103" s="205" t="s">
        <v>8</v>
      </c>
      <c r="D103" s="91">
        <v>11897</v>
      </c>
      <c r="E103" s="91">
        <v>1900</v>
      </c>
      <c r="F103" s="91">
        <v>4393</v>
      </c>
      <c r="G103" s="91">
        <v>8656</v>
      </c>
      <c r="H103" s="91">
        <v>1659</v>
      </c>
      <c r="I103" s="91">
        <v>10</v>
      </c>
      <c r="J103" s="91">
        <v>226</v>
      </c>
      <c r="K103" s="91">
        <f>L103-SUM(D103:J103)</f>
        <v>3023.6086274000008</v>
      </c>
      <c r="L103" s="92">
        <v>31764.608627400001</v>
      </c>
    </row>
    <row r="104" spans="2:12" ht="15.75" customHeight="1">
      <c r="B104" s="47">
        <v>1973</v>
      </c>
      <c r="C104" s="205" t="s">
        <v>154</v>
      </c>
      <c r="D104" s="91">
        <v>152053</v>
      </c>
      <c r="E104" s="91">
        <v>29834</v>
      </c>
      <c r="F104" s="91">
        <v>54703</v>
      </c>
      <c r="G104" s="91">
        <v>136330</v>
      </c>
      <c r="H104" s="91">
        <v>6960</v>
      </c>
      <c r="I104" s="91">
        <v>128</v>
      </c>
      <c r="J104" s="91">
        <v>332</v>
      </c>
      <c r="K104" s="91" t="s">
        <v>141</v>
      </c>
      <c r="L104" s="93"/>
    </row>
    <row r="105" spans="2:12" ht="15.75" customHeight="1">
      <c r="B105" s="47"/>
      <c r="C105" s="205" t="s">
        <v>8</v>
      </c>
      <c r="D105" s="91">
        <v>14996</v>
      </c>
      <c r="E105" s="91">
        <v>5309</v>
      </c>
      <c r="F105" s="91">
        <v>6966</v>
      </c>
      <c r="G105" s="91">
        <v>10151</v>
      </c>
      <c r="H105" s="91">
        <v>1695</v>
      </c>
      <c r="I105" s="91">
        <v>27</v>
      </c>
      <c r="J105" s="91">
        <v>396</v>
      </c>
      <c r="K105" s="91">
        <f>L105-SUM(D105:J105)</f>
        <v>5013.4901064000005</v>
      </c>
      <c r="L105" s="92">
        <v>44553.490106400001</v>
      </c>
    </row>
    <row r="106" spans="2:12" ht="15.75" customHeight="1">
      <c r="B106" s="47">
        <v>1972</v>
      </c>
      <c r="C106" s="205" t="s">
        <v>154</v>
      </c>
      <c r="D106" s="91">
        <v>117618</v>
      </c>
      <c r="E106" s="91">
        <v>24878</v>
      </c>
      <c r="F106" s="91">
        <v>43498</v>
      </c>
      <c r="G106" s="91">
        <v>150192</v>
      </c>
      <c r="H106" s="91">
        <v>11267</v>
      </c>
      <c r="I106" s="91">
        <v>336</v>
      </c>
      <c r="J106" s="91">
        <v>165</v>
      </c>
      <c r="K106" s="91" t="s">
        <v>141</v>
      </c>
      <c r="L106" s="93"/>
    </row>
    <row r="107" spans="2:12" ht="15.75" customHeight="1">
      <c r="B107" s="47"/>
      <c r="C107" s="205" t="s">
        <v>8</v>
      </c>
      <c r="D107" s="91">
        <v>11422</v>
      </c>
      <c r="E107" s="91">
        <v>4319</v>
      </c>
      <c r="F107" s="91">
        <v>5339</v>
      </c>
      <c r="G107" s="91">
        <v>12117</v>
      </c>
      <c r="H107" s="91">
        <v>2190</v>
      </c>
      <c r="I107" s="91">
        <v>46</v>
      </c>
      <c r="J107" s="91">
        <v>190</v>
      </c>
      <c r="K107" s="91">
        <f>L107-SUM(D107:J107)</f>
        <v>5485.9496839999993</v>
      </c>
      <c r="L107" s="92">
        <v>41108.949683999999</v>
      </c>
    </row>
    <row r="108" spans="2:12" ht="15.75" customHeight="1">
      <c r="B108" s="47">
        <v>1971</v>
      </c>
      <c r="C108" s="205" t="s">
        <v>154</v>
      </c>
      <c r="D108" s="91">
        <v>135901</v>
      </c>
      <c r="E108" s="91">
        <v>21592</v>
      </c>
      <c r="F108" s="91">
        <v>49363</v>
      </c>
      <c r="G108" s="91">
        <v>150777</v>
      </c>
      <c r="H108" s="91">
        <v>12721</v>
      </c>
      <c r="I108" s="91">
        <v>1399</v>
      </c>
      <c r="J108" s="91">
        <v>160</v>
      </c>
      <c r="K108" s="91" t="s">
        <v>141</v>
      </c>
      <c r="L108" s="94"/>
    </row>
    <row r="109" spans="2:12" ht="15.75" customHeight="1">
      <c r="B109" s="47"/>
      <c r="C109" s="205" t="s">
        <v>8</v>
      </c>
      <c r="D109" s="91">
        <v>12167</v>
      </c>
      <c r="E109" s="91">
        <v>3614</v>
      </c>
      <c r="F109" s="91">
        <v>5763</v>
      </c>
      <c r="G109" s="91">
        <v>7796</v>
      </c>
      <c r="H109" s="91">
        <v>3009</v>
      </c>
      <c r="I109" s="91">
        <v>200</v>
      </c>
      <c r="J109" s="91">
        <v>130</v>
      </c>
      <c r="K109" s="91">
        <f>L109-SUM(D109:J109)</f>
        <v>5168.2296113999982</v>
      </c>
      <c r="L109" s="92">
        <v>37847.229611399998</v>
      </c>
    </row>
    <row r="110" spans="2:12" ht="15.75" customHeight="1">
      <c r="B110" s="47">
        <v>1970</v>
      </c>
      <c r="C110" s="205" t="s">
        <v>154</v>
      </c>
      <c r="D110" s="91">
        <v>77695</v>
      </c>
      <c r="E110" s="91">
        <v>20164</v>
      </c>
      <c r="F110" s="91">
        <v>34441</v>
      </c>
      <c r="G110" s="91">
        <v>160602</v>
      </c>
      <c r="H110" s="91">
        <v>10275</v>
      </c>
      <c r="I110" s="91">
        <v>1106</v>
      </c>
      <c r="J110" s="91">
        <v>248</v>
      </c>
      <c r="K110" s="91" t="s">
        <v>141</v>
      </c>
      <c r="L110" s="93" t="s">
        <v>6</v>
      </c>
    </row>
    <row r="111" spans="2:12" ht="15.75" customHeight="1">
      <c r="B111" s="47"/>
      <c r="C111" s="205" t="s">
        <v>8</v>
      </c>
      <c r="D111" s="91">
        <v>6293</v>
      </c>
      <c r="E111" s="91">
        <v>2785</v>
      </c>
      <c r="F111" s="91">
        <v>3064</v>
      </c>
      <c r="G111" s="91">
        <v>11135</v>
      </c>
      <c r="H111" s="91">
        <v>2079</v>
      </c>
      <c r="I111" s="91">
        <v>126</v>
      </c>
      <c r="J111" s="91">
        <v>208</v>
      </c>
      <c r="K111" s="91">
        <f>L111-SUM(D111:J111)</f>
        <v>4487.3179268000022</v>
      </c>
      <c r="L111" s="92">
        <v>30177.317926800002</v>
      </c>
    </row>
    <row r="112" spans="2:12" ht="15.75" customHeight="1">
      <c r="B112" s="47">
        <v>1969</v>
      </c>
      <c r="C112" s="205" t="s">
        <v>154</v>
      </c>
      <c r="D112" s="91">
        <v>86909</v>
      </c>
      <c r="E112" s="91">
        <v>15157</v>
      </c>
      <c r="F112" s="91">
        <v>34120</v>
      </c>
      <c r="G112" s="91">
        <v>118881</v>
      </c>
      <c r="H112" s="91">
        <v>11457</v>
      </c>
      <c r="I112" s="91">
        <v>1720</v>
      </c>
      <c r="J112" s="91">
        <v>151</v>
      </c>
      <c r="K112" s="91" t="s">
        <v>141</v>
      </c>
      <c r="L112" s="93" t="s">
        <v>6</v>
      </c>
    </row>
    <row r="113" spans="2:12" ht="15.75" customHeight="1">
      <c r="B113" s="47"/>
      <c r="C113" s="205" t="s">
        <v>8</v>
      </c>
      <c r="D113" s="91">
        <v>7436</v>
      </c>
      <c r="E113" s="91">
        <v>1965</v>
      </c>
      <c r="F113" s="91">
        <v>2920</v>
      </c>
      <c r="G113" s="91">
        <v>8193</v>
      </c>
      <c r="H113" s="91">
        <v>2149</v>
      </c>
      <c r="I113" s="91">
        <v>138</v>
      </c>
      <c r="J113" s="91">
        <v>114</v>
      </c>
      <c r="K113" s="91">
        <f>L113-SUM(D113:J113)</f>
        <v>5534.9219114000007</v>
      </c>
      <c r="L113" s="92">
        <v>28449.921911400001</v>
      </c>
    </row>
    <row r="114" spans="2:12" ht="15.75" customHeight="1">
      <c r="B114" s="47">
        <v>1968</v>
      </c>
      <c r="C114" s="205" t="s">
        <v>154</v>
      </c>
      <c r="D114" s="91">
        <v>76242</v>
      </c>
      <c r="E114" s="91">
        <v>22867</v>
      </c>
      <c r="F114" s="91">
        <v>33360</v>
      </c>
      <c r="G114" s="91">
        <v>137689</v>
      </c>
      <c r="H114" s="91">
        <v>10236</v>
      </c>
      <c r="I114" s="91">
        <v>1420</v>
      </c>
      <c r="J114" s="91">
        <v>45</v>
      </c>
      <c r="K114" s="91" t="s">
        <v>141</v>
      </c>
      <c r="L114" s="93" t="s">
        <v>6</v>
      </c>
    </row>
    <row r="115" spans="2:12" ht="15.75" customHeight="1">
      <c r="B115" s="47"/>
      <c r="C115" s="205" t="s">
        <v>8</v>
      </c>
      <c r="D115" s="91">
        <v>6563</v>
      </c>
      <c r="E115" s="91">
        <v>2394</v>
      </c>
      <c r="F115" s="91">
        <v>2539</v>
      </c>
      <c r="G115" s="91">
        <v>7670</v>
      </c>
      <c r="H115" s="91">
        <v>1580</v>
      </c>
      <c r="I115" s="91">
        <v>113</v>
      </c>
      <c r="J115" s="91">
        <v>48</v>
      </c>
      <c r="K115" s="91">
        <f>L115-SUM(D115:J115)</f>
        <v>4052.249251199999</v>
      </c>
      <c r="L115" s="92">
        <v>24959.249251199999</v>
      </c>
    </row>
    <row r="116" spans="2:12" ht="15.75" customHeight="1">
      <c r="B116" s="47">
        <v>1967</v>
      </c>
      <c r="C116" s="205" t="s">
        <v>154</v>
      </c>
      <c r="D116" s="91">
        <v>64880</v>
      </c>
      <c r="E116" s="91">
        <v>15592</v>
      </c>
      <c r="F116" s="91">
        <v>32816</v>
      </c>
      <c r="G116" s="91">
        <v>140381</v>
      </c>
      <c r="H116" s="91">
        <v>8051</v>
      </c>
      <c r="I116" s="91">
        <v>1651</v>
      </c>
      <c r="J116" s="91">
        <v>0</v>
      </c>
      <c r="K116" s="91" t="s">
        <v>141</v>
      </c>
      <c r="L116" s="93" t="s">
        <v>6</v>
      </c>
    </row>
    <row r="117" spans="2:12" ht="15.75" customHeight="1">
      <c r="B117" s="47"/>
      <c r="C117" s="205" t="s">
        <v>8</v>
      </c>
      <c r="D117" s="91">
        <v>5459</v>
      </c>
      <c r="E117" s="91">
        <v>1519</v>
      </c>
      <c r="F117" s="91">
        <v>2481</v>
      </c>
      <c r="G117" s="91">
        <v>8528</v>
      </c>
      <c r="H117" s="91">
        <v>1150</v>
      </c>
      <c r="I117" s="91">
        <v>103</v>
      </c>
      <c r="J117" s="91">
        <v>0</v>
      </c>
      <c r="K117" s="91">
        <f>L117-SUM(D117:J117)</f>
        <v>2508.7872205999993</v>
      </c>
      <c r="L117" s="92">
        <v>21748.787220599999</v>
      </c>
    </row>
    <row r="118" spans="2:12" ht="15.75" customHeight="1">
      <c r="B118" s="47">
        <v>1966</v>
      </c>
      <c r="C118" s="205" t="s">
        <v>154</v>
      </c>
      <c r="D118" s="91">
        <v>50558</v>
      </c>
      <c r="E118" s="91">
        <v>10038</v>
      </c>
      <c r="F118" s="91">
        <v>19988</v>
      </c>
      <c r="G118" s="91">
        <v>97666</v>
      </c>
      <c r="H118" s="91">
        <v>7726</v>
      </c>
      <c r="I118" s="91">
        <v>1199</v>
      </c>
      <c r="J118" s="91">
        <v>0</v>
      </c>
      <c r="K118" s="91" t="s">
        <v>141</v>
      </c>
      <c r="L118" s="93" t="s">
        <v>6</v>
      </c>
    </row>
    <row r="119" spans="2:12" ht="15.75" customHeight="1">
      <c r="B119" s="47"/>
      <c r="C119" s="205" t="s">
        <v>8</v>
      </c>
      <c r="D119" s="91">
        <v>4220</v>
      </c>
      <c r="E119" s="91">
        <v>1039</v>
      </c>
      <c r="F119" s="91">
        <v>1469</v>
      </c>
      <c r="G119" s="91">
        <v>5838</v>
      </c>
      <c r="H119" s="91">
        <v>1064</v>
      </c>
      <c r="I119" s="91">
        <v>94</v>
      </c>
      <c r="J119" s="91">
        <v>0</v>
      </c>
      <c r="K119" s="91">
        <f>L119-SUM(D119:J119)</f>
        <v>3816.5019724000013</v>
      </c>
      <c r="L119" s="92">
        <v>17540.501972400001</v>
      </c>
    </row>
    <row r="120" spans="2:12" ht="15.75" customHeight="1">
      <c r="B120" s="47">
        <v>1965</v>
      </c>
      <c r="C120" s="205" t="s">
        <v>154</v>
      </c>
      <c r="D120" s="91">
        <v>63286</v>
      </c>
      <c r="E120" s="91">
        <v>9197</v>
      </c>
      <c r="F120" s="91">
        <v>25219</v>
      </c>
      <c r="G120" s="91">
        <v>93414</v>
      </c>
      <c r="H120" s="91">
        <v>7518</v>
      </c>
      <c r="I120" s="91">
        <v>2023</v>
      </c>
      <c r="J120" s="91">
        <v>0</v>
      </c>
      <c r="K120" s="91" t="s">
        <v>141</v>
      </c>
      <c r="L120" s="93" t="s">
        <v>6</v>
      </c>
    </row>
    <row r="121" spans="2:12" ht="15.75" customHeight="1">
      <c r="B121" s="47"/>
      <c r="C121" s="205" t="s">
        <v>8</v>
      </c>
      <c r="D121" s="91">
        <v>4617</v>
      </c>
      <c r="E121" s="91">
        <v>774</v>
      </c>
      <c r="F121" s="91">
        <v>1572</v>
      </c>
      <c r="G121" s="91">
        <v>4078</v>
      </c>
      <c r="H121" s="91">
        <v>941</v>
      </c>
      <c r="I121" s="91">
        <v>125</v>
      </c>
      <c r="J121" s="91">
        <v>0</v>
      </c>
      <c r="K121" s="91">
        <f>L121-SUM(D121:J121)</f>
        <v>5816.2286860000022</v>
      </c>
      <c r="L121" s="92">
        <v>17923.228686000002</v>
      </c>
    </row>
    <row r="122" spans="2:12" ht="15.75" customHeight="1">
      <c r="B122" s="47">
        <v>1964</v>
      </c>
      <c r="C122" s="205" t="s">
        <v>154</v>
      </c>
      <c r="D122" s="91">
        <v>55223</v>
      </c>
      <c r="E122" s="91">
        <v>7038</v>
      </c>
      <c r="F122" s="91">
        <v>14090</v>
      </c>
      <c r="G122" s="91">
        <v>96097</v>
      </c>
      <c r="H122" s="91">
        <v>4708</v>
      </c>
      <c r="I122" s="91">
        <v>2132</v>
      </c>
      <c r="J122" s="91">
        <v>0</v>
      </c>
      <c r="K122" s="91" t="s">
        <v>141</v>
      </c>
      <c r="L122" s="93" t="s">
        <v>6</v>
      </c>
    </row>
    <row r="123" spans="2:12" ht="15.75" customHeight="1">
      <c r="B123" s="47" t="s">
        <v>6</v>
      </c>
      <c r="C123" s="205" t="s">
        <v>8</v>
      </c>
      <c r="D123" s="91">
        <v>3954</v>
      </c>
      <c r="E123" s="91">
        <v>642</v>
      </c>
      <c r="F123" s="91">
        <v>899</v>
      </c>
      <c r="G123" s="91">
        <v>4015</v>
      </c>
      <c r="H123" s="91">
        <v>595</v>
      </c>
      <c r="I123" s="91">
        <v>123</v>
      </c>
      <c r="J123" s="91">
        <v>0</v>
      </c>
      <c r="K123" s="91">
        <f>L123-SUM(D123:J123)</f>
        <v>2919.6877729999997</v>
      </c>
      <c r="L123" s="92">
        <v>13147.687773</v>
      </c>
    </row>
    <row r="124" spans="2:12" ht="15.75" customHeight="1">
      <c r="B124" s="47">
        <v>1963</v>
      </c>
      <c r="C124" s="205" t="s">
        <v>154</v>
      </c>
      <c r="D124" s="91">
        <v>36546</v>
      </c>
      <c r="E124" s="91">
        <v>6902</v>
      </c>
      <c r="F124" s="91">
        <v>11222</v>
      </c>
      <c r="G124" s="91">
        <v>71409</v>
      </c>
      <c r="H124" s="91">
        <v>5363</v>
      </c>
      <c r="I124" s="91">
        <v>2064</v>
      </c>
      <c r="J124" s="91">
        <v>7</v>
      </c>
      <c r="K124" s="91" t="s">
        <v>141</v>
      </c>
      <c r="L124" s="93" t="s">
        <v>6</v>
      </c>
    </row>
    <row r="125" spans="2:12" ht="15.75" customHeight="1">
      <c r="B125" s="47" t="s">
        <v>6</v>
      </c>
      <c r="C125" s="205" t="s">
        <v>8</v>
      </c>
      <c r="D125" s="91">
        <v>3323</v>
      </c>
      <c r="E125" s="91">
        <v>728</v>
      </c>
      <c r="F125" s="91">
        <v>753</v>
      </c>
      <c r="G125" s="91">
        <v>3807</v>
      </c>
      <c r="H125" s="91">
        <v>589</v>
      </c>
      <c r="I125" s="91">
        <v>128</v>
      </c>
      <c r="J125" s="91">
        <v>3</v>
      </c>
      <c r="K125" s="91">
        <f>L125-SUM(D125:J125)</f>
        <v>4987.0797320000001</v>
      </c>
      <c r="L125" s="92">
        <v>14318.079732</v>
      </c>
    </row>
    <row r="126" spans="2:12" ht="15.75" customHeight="1">
      <c r="B126" s="47">
        <v>1962</v>
      </c>
      <c r="C126" s="205" t="s">
        <v>154</v>
      </c>
      <c r="D126" s="91">
        <v>37773</v>
      </c>
      <c r="E126" s="91">
        <v>7470</v>
      </c>
      <c r="F126" s="91">
        <v>8543</v>
      </c>
      <c r="G126" s="91">
        <v>80219</v>
      </c>
      <c r="H126" s="91">
        <v>6708</v>
      </c>
      <c r="I126" s="91">
        <v>4767</v>
      </c>
      <c r="J126" s="91">
        <v>0</v>
      </c>
      <c r="K126" s="91" t="s">
        <v>141</v>
      </c>
      <c r="L126" s="93" t="s">
        <v>6</v>
      </c>
    </row>
    <row r="127" spans="2:12" ht="15.75" customHeight="1">
      <c r="B127" s="47"/>
      <c r="C127" s="205" t="s">
        <v>8</v>
      </c>
      <c r="D127" s="91">
        <v>2850</v>
      </c>
      <c r="E127" s="91">
        <v>776</v>
      </c>
      <c r="F127" s="91">
        <v>523</v>
      </c>
      <c r="G127" s="91">
        <v>5644</v>
      </c>
      <c r="H127" s="91">
        <v>724</v>
      </c>
      <c r="I127" s="91">
        <v>311</v>
      </c>
      <c r="J127" s="91">
        <v>0</v>
      </c>
      <c r="K127" s="91">
        <f>L127-SUM(D127:J127)</f>
        <v>2808.3477734000007</v>
      </c>
      <c r="L127" s="92">
        <v>13636.347773400001</v>
      </c>
    </row>
    <row r="128" spans="2:12" ht="15.75" customHeight="1">
      <c r="B128" s="47">
        <v>1961</v>
      </c>
      <c r="C128" s="205" t="s">
        <v>154</v>
      </c>
      <c r="D128" s="91">
        <v>39113</v>
      </c>
      <c r="E128" s="91">
        <v>4085</v>
      </c>
      <c r="F128" s="91">
        <v>7801</v>
      </c>
      <c r="G128" s="91">
        <v>54495</v>
      </c>
      <c r="H128" s="91">
        <v>4664</v>
      </c>
      <c r="I128" s="91">
        <v>3368</v>
      </c>
      <c r="J128" s="91">
        <v>0</v>
      </c>
      <c r="K128" s="91" t="s">
        <v>141</v>
      </c>
      <c r="L128" s="93" t="s">
        <v>6</v>
      </c>
    </row>
    <row r="129" spans="2:12" ht="15.75" customHeight="1">
      <c r="B129" s="47"/>
      <c r="C129" s="205" t="s">
        <v>8</v>
      </c>
      <c r="D129" s="91">
        <v>2864</v>
      </c>
      <c r="E129" s="91">
        <v>378</v>
      </c>
      <c r="F129" s="91">
        <v>468</v>
      </c>
      <c r="G129" s="91">
        <v>2206</v>
      </c>
      <c r="H129" s="91">
        <v>429</v>
      </c>
      <c r="I129" s="91">
        <v>178</v>
      </c>
      <c r="J129" s="91">
        <v>0</v>
      </c>
      <c r="K129" s="91">
        <f>L129-SUM(D129:J129)</f>
        <v>2165.2381189999996</v>
      </c>
      <c r="L129" s="92">
        <v>8688.2381189999996</v>
      </c>
    </row>
    <row r="130" spans="2:12" ht="15.75" customHeight="1">
      <c r="B130" s="47">
        <v>1960</v>
      </c>
      <c r="C130" s="205" t="s">
        <v>154</v>
      </c>
      <c r="D130" s="91">
        <v>28733</v>
      </c>
      <c r="E130" s="91">
        <v>5463</v>
      </c>
      <c r="F130" s="91">
        <v>9383</v>
      </c>
      <c r="G130" s="91">
        <v>54259</v>
      </c>
      <c r="H130" s="91">
        <v>4694</v>
      </c>
      <c r="I130" s="91">
        <v>3807</v>
      </c>
      <c r="J130" s="91">
        <v>0</v>
      </c>
      <c r="K130" s="91" t="s">
        <v>141</v>
      </c>
      <c r="L130" s="94"/>
    </row>
    <row r="131" spans="2:12" ht="15.75" customHeight="1">
      <c r="B131" s="47"/>
      <c r="C131" s="205" t="s">
        <v>8</v>
      </c>
      <c r="D131" s="91">
        <v>1944</v>
      </c>
      <c r="E131" s="91">
        <v>473</v>
      </c>
      <c r="F131" s="91">
        <v>564</v>
      </c>
      <c r="G131" s="91">
        <v>2091</v>
      </c>
      <c r="H131" s="91">
        <v>514</v>
      </c>
      <c r="I131" s="91">
        <v>190</v>
      </c>
      <c r="J131" s="91">
        <v>0</v>
      </c>
      <c r="K131" s="91">
        <f>L131-SUM(D131:J131)</f>
        <v>2274.9297968000001</v>
      </c>
      <c r="L131" s="92">
        <v>8050.9297968000001</v>
      </c>
    </row>
    <row r="132" spans="2:12" ht="6" customHeight="1">
      <c r="B132" s="95"/>
      <c r="C132" s="96"/>
      <c r="D132" s="97"/>
      <c r="E132" s="97"/>
      <c r="F132" s="97"/>
      <c r="G132" s="97"/>
      <c r="H132" s="97"/>
      <c r="I132" s="97"/>
      <c r="J132" s="97"/>
      <c r="K132" s="97"/>
      <c r="L132" s="97"/>
    </row>
    <row r="133" spans="2:12" s="189" customFormat="1" ht="12.75" customHeight="1">
      <c r="B133" s="193" t="s">
        <v>155</v>
      </c>
      <c r="C133" s="219"/>
    </row>
    <row r="134" spans="2:12" ht="12.75" customHeight="1" thickBot="1"/>
    <row r="135" spans="2:12" ht="16.5" customHeight="1" thickTop="1">
      <c r="B135" s="12" t="str">
        <f>'1'!B37</f>
        <v>(Last Update: 11/03/2026)</v>
      </c>
      <c r="C135" s="98"/>
      <c r="D135" s="98"/>
      <c r="E135" s="98"/>
      <c r="F135" s="98"/>
      <c r="G135" s="98"/>
      <c r="H135" s="98"/>
      <c r="I135" s="98"/>
      <c r="J135" s="98"/>
      <c r="K135" s="98"/>
      <c r="L135" s="98"/>
    </row>
    <row r="136" spans="2:12" ht="3.75" customHeight="1">
      <c r="B136" s="14"/>
    </row>
    <row r="137" spans="2:12" ht="16.5" customHeight="1">
      <c r="B137" s="15" t="str">
        <f>+'1'!B39</f>
        <v>COPYRIGHT © :2026, REPUBLIC OF CYPRUS, STATISTICAL SERVICE</v>
      </c>
    </row>
    <row r="138" spans="2:12" ht="12.75" customHeight="1"/>
    <row r="139" spans="2:12" ht="12.75" customHeight="1"/>
    <row r="140" spans="2:12" ht="12.75" customHeight="1"/>
    <row r="141" spans="2:12" ht="12.75" customHeight="1"/>
    <row r="142" spans="2:12" ht="12.75" customHeight="1"/>
    <row r="143" spans="2:12" ht="12.75" customHeight="1"/>
    <row r="144" spans="2:12" ht="12.75" customHeight="1"/>
  </sheetData>
  <phoneticPr fontId="0" type="noConversion"/>
  <printOptions horizontalCentered="1"/>
  <pageMargins left="0.15748031496062992" right="0.15748031496062992" top="0.19685039370078741" bottom="0.19685039370078741" header="0.15748031496062992" footer="0.15748031496062992"/>
  <pageSetup paperSize="9" scale="72" orientation="portrait" r:id="rId1"/>
  <headerFooter alignWithMargins="0"/>
  <rowBreaks count="1" manualBreakCount="1">
    <brk id="71"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B78"/>
  <sheetViews>
    <sheetView zoomScaleNormal="100" zoomScaleSheetLayoutView="80" workbookViewId="0">
      <pane xSplit="2" ySplit="5" topLeftCell="C6" activePane="bottomRight" state="frozen"/>
      <selection pane="topRight" activeCell="C1" sqref="C1"/>
      <selection pane="bottomLeft" activeCell="A6" sqref="A6"/>
      <selection pane="bottomRight"/>
    </sheetView>
  </sheetViews>
  <sheetFormatPr defaultColWidth="4.85546875" defaultRowHeight="15" customHeight="1"/>
  <cols>
    <col min="1" max="1" width="2.140625" style="100" customWidth="1"/>
    <col min="2" max="2" width="8.140625" style="100" customWidth="1"/>
    <col min="3" max="4" width="8.5703125" style="100" customWidth="1"/>
    <col min="5" max="6" width="9.28515625" style="100" customWidth="1"/>
    <col min="7" max="8" width="8.5703125" style="100" customWidth="1"/>
    <col min="9" max="10" width="8.42578125" style="100" customWidth="1"/>
    <col min="11" max="11" width="8.5703125" style="100" customWidth="1"/>
    <col min="12" max="12" width="9.140625" style="100" customWidth="1"/>
    <col min="13" max="16" width="8.5703125" style="100" customWidth="1"/>
    <col min="17" max="17" width="2.140625" style="100" customWidth="1"/>
    <col min="18" max="16384" width="4.85546875" style="100"/>
  </cols>
  <sheetData>
    <row r="1" spans="2:23" s="25" customFormat="1" ht="37.5" customHeight="1" thickBot="1">
      <c r="B1" s="22" t="s">
        <v>195</v>
      </c>
      <c r="C1" s="59"/>
      <c r="D1" s="59"/>
      <c r="E1" s="61"/>
      <c r="F1" s="99"/>
      <c r="G1" s="99"/>
      <c r="H1" s="99"/>
      <c r="I1" s="99"/>
      <c r="J1" s="99"/>
      <c r="K1" s="99"/>
      <c r="L1" s="99"/>
      <c r="M1" s="99"/>
      <c r="N1" s="99"/>
      <c r="O1" s="99"/>
      <c r="P1" s="99"/>
      <c r="Q1" s="100"/>
      <c r="R1" s="100"/>
      <c r="S1" s="100"/>
      <c r="T1" s="100"/>
      <c r="U1" s="100"/>
      <c r="V1" s="100"/>
      <c r="W1" s="100"/>
    </row>
    <row r="2" spans="2:23" s="25" customFormat="1" ht="18.75" customHeight="1" thickTop="1">
      <c r="B2" s="57"/>
      <c r="C2" s="30"/>
      <c r="D2" s="30"/>
      <c r="E2" s="32"/>
      <c r="F2" s="100"/>
      <c r="G2" s="100"/>
      <c r="H2" s="100"/>
      <c r="I2" s="100"/>
      <c r="J2" s="100"/>
      <c r="K2" s="100"/>
      <c r="L2" s="100"/>
      <c r="M2" s="100"/>
      <c r="N2" s="100"/>
      <c r="O2" s="100"/>
      <c r="P2" s="100"/>
      <c r="Q2" s="100"/>
      <c r="R2" s="100"/>
      <c r="S2" s="100"/>
      <c r="T2" s="100"/>
      <c r="U2" s="100"/>
      <c r="V2" s="100"/>
      <c r="W2" s="100"/>
    </row>
    <row r="3" spans="2:23" s="25" customFormat="1" ht="13.5" customHeight="1">
      <c r="B3" s="57"/>
      <c r="C3" s="30"/>
      <c r="D3" s="30"/>
      <c r="E3" s="32"/>
      <c r="F3" s="100"/>
      <c r="G3" s="100"/>
      <c r="H3" s="100"/>
      <c r="I3" s="100"/>
      <c r="J3" s="100"/>
      <c r="K3" s="100"/>
      <c r="L3" s="100"/>
      <c r="M3" s="100"/>
      <c r="N3" s="100"/>
      <c r="O3" s="100"/>
      <c r="P3" s="101" t="s">
        <v>156</v>
      </c>
      <c r="Q3" s="100"/>
      <c r="R3" s="100"/>
      <c r="S3" s="100"/>
      <c r="T3" s="100"/>
      <c r="U3" s="100"/>
      <c r="V3" s="100"/>
      <c r="W3" s="100"/>
    </row>
    <row r="4" spans="2:23" s="26" customFormat="1" ht="28.5" customHeight="1">
      <c r="B4" s="292" t="s">
        <v>37</v>
      </c>
      <c r="C4" s="292" t="s">
        <v>129</v>
      </c>
      <c r="D4" s="292"/>
      <c r="E4" s="292" t="s">
        <v>130</v>
      </c>
      <c r="F4" s="292"/>
      <c r="G4" s="292" t="s">
        <v>131</v>
      </c>
      <c r="H4" s="292"/>
      <c r="I4" s="292" t="s">
        <v>132</v>
      </c>
      <c r="J4" s="292"/>
      <c r="K4" s="292" t="s">
        <v>133</v>
      </c>
      <c r="L4" s="292"/>
      <c r="M4" s="292" t="s">
        <v>134</v>
      </c>
      <c r="N4" s="292"/>
      <c r="O4" s="292" t="s">
        <v>42</v>
      </c>
      <c r="P4" s="292"/>
    </row>
    <row r="5" spans="2:23" s="26" customFormat="1" ht="42" customHeight="1">
      <c r="B5" s="294"/>
      <c r="C5" s="170" t="s">
        <v>135</v>
      </c>
      <c r="D5" s="89" t="s">
        <v>136</v>
      </c>
      <c r="E5" s="170" t="s">
        <v>135</v>
      </c>
      <c r="F5" s="89" t="s">
        <v>136</v>
      </c>
      <c r="G5" s="170" t="s">
        <v>135</v>
      </c>
      <c r="H5" s="89" t="s">
        <v>136</v>
      </c>
      <c r="I5" s="170" t="s">
        <v>135</v>
      </c>
      <c r="J5" s="89" t="s">
        <v>136</v>
      </c>
      <c r="K5" s="170" t="s">
        <v>135</v>
      </c>
      <c r="L5" s="89" t="s">
        <v>136</v>
      </c>
      <c r="M5" s="170" t="s">
        <v>135</v>
      </c>
      <c r="N5" s="89" t="s">
        <v>136</v>
      </c>
      <c r="O5" s="170" t="s">
        <v>135</v>
      </c>
      <c r="P5" s="89" t="s">
        <v>136</v>
      </c>
    </row>
    <row r="6" spans="2:23" s="208" customFormat="1" ht="15.95" customHeight="1">
      <c r="B6" s="209">
        <v>2023</v>
      </c>
      <c r="C6" s="210">
        <v>2096.6999999999998</v>
      </c>
      <c r="D6" s="210">
        <v>19.5</v>
      </c>
      <c r="E6" s="210">
        <v>206.6</v>
      </c>
      <c r="F6" s="210">
        <v>3.9</v>
      </c>
      <c r="G6" s="210" t="s">
        <v>9</v>
      </c>
      <c r="H6" s="210" t="s">
        <v>9</v>
      </c>
      <c r="I6" s="210" t="s">
        <v>9</v>
      </c>
      <c r="J6" s="210" t="s">
        <v>9</v>
      </c>
      <c r="K6" s="210">
        <v>6516.5</v>
      </c>
      <c r="L6" s="210">
        <v>1260.7</v>
      </c>
      <c r="M6" s="210">
        <v>9.6</v>
      </c>
      <c r="N6" s="210">
        <v>0</v>
      </c>
      <c r="O6" s="211">
        <f t="shared" ref="O6:P10" si="0">M6+K6+E6+C6</f>
        <v>8829.4000000000015</v>
      </c>
      <c r="P6" s="211">
        <f t="shared" si="0"/>
        <v>1284.1000000000001</v>
      </c>
    </row>
    <row r="7" spans="2:23" s="208" customFormat="1" ht="15.95" customHeight="1">
      <c r="B7" s="209">
        <v>2022</v>
      </c>
      <c r="C7" s="210">
        <v>2366.9</v>
      </c>
      <c r="D7" s="210">
        <v>387.1</v>
      </c>
      <c r="E7" s="210">
        <v>157.1</v>
      </c>
      <c r="F7" s="210">
        <v>4.7</v>
      </c>
      <c r="G7" s="210" t="s">
        <v>9</v>
      </c>
      <c r="H7" s="210" t="s">
        <v>9</v>
      </c>
      <c r="I7" s="210" t="s">
        <v>9</v>
      </c>
      <c r="J7" s="210" t="s">
        <v>9</v>
      </c>
      <c r="K7" s="210">
        <v>12640.8</v>
      </c>
      <c r="L7" s="210">
        <v>1344.1</v>
      </c>
      <c r="M7" s="210">
        <v>328.6</v>
      </c>
      <c r="N7" s="210">
        <v>0.05</v>
      </c>
      <c r="O7" s="211">
        <v>15493.4</v>
      </c>
      <c r="P7" s="211">
        <v>1735.9499999999998</v>
      </c>
    </row>
    <row r="8" spans="2:23" s="208" customFormat="1" ht="15.95" customHeight="1">
      <c r="B8" s="209">
        <v>2021</v>
      </c>
      <c r="C8" s="210">
        <v>2883.8</v>
      </c>
      <c r="D8" s="210">
        <v>18.5</v>
      </c>
      <c r="E8" s="210">
        <v>89.9</v>
      </c>
      <c r="F8" s="210">
        <v>2.6</v>
      </c>
      <c r="G8" s="210" t="s">
        <v>9</v>
      </c>
      <c r="H8" s="210" t="s">
        <v>9</v>
      </c>
      <c r="I8" s="210" t="s">
        <v>9</v>
      </c>
      <c r="J8" s="210" t="s">
        <v>9</v>
      </c>
      <c r="K8" s="210">
        <v>7924.2</v>
      </c>
      <c r="L8" s="253">
        <v>1023.4</v>
      </c>
      <c r="M8" s="210">
        <v>561.9</v>
      </c>
      <c r="N8" s="210">
        <v>11.6</v>
      </c>
      <c r="O8" s="211">
        <f t="shared" si="0"/>
        <v>11459.8</v>
      </c>
      <c r="P8" s="211">
        <f t="shared" si="0"/>
        <v>1056.0999999999999</v>
      </c>
    </row>
    <row r="9" spans="2:23" s="208" customFormat="1" ht="15.95" customHeight="1">
      <c r="B9" s="209">
        <v>2020</v>
      </c>
      <c r="C9" s="210">
        <v>2300</v>
      </c>
      <c r="D9" s="210">
        <v>58</v>
      </c>
      <c r="E9" s="210">
        <v>142</v>
      </c>
      <c r="F9" s="210">
        <v>6</v>
      </c>
      <c r="G9" s="210" t="s">
        <v>9</v>
      </c>
      <c r="H9" s="210" t="s">
        <v>9</v>
      </c>
      <c r="I9" s="210" t="s">
        <v>9</v>
      </c>
      <c r="J9" s="210" t="s">
        <v>9</v>
      </c>
      <c r="K9" s="210">
        <v>6503</v>
      </c>
      <c r="L9" s="253">
        <v>1407</v>
      </c>
      <c r="M9" s="210">
        <v>316</v>
      </c>
      <c r="N9" s="210">
        <v>0</v>
      </c>
      <c r="O9" s="211">
        <f t="shared" si="0"/>
        <v>9261</v>
      </c>
      <c r="P9" s="211">
        <f t="shared" si="0"/>
        <v>1471</v>
      </c>
    </row>
    <row r="10" spans="2:23" s="208" customFormat="1" ht="15.95" customHeight="1">
      <c r="B10" s="209">
        <v>2019</v>
      </c>
      <c r="C10" s="210">
        <v>2251</v>
      </c>
      <c r="D10" s="210">
        <v>55</v>
      </c>
      <c r="E10" s="210">
        <v>140</v>
      </c>
      <c r="F10" s="210">
        <v>15</v>
      </c>
      <c r="G10" s="210" t="s">
        <v>9</v>
      </c>
      <c r="H10" s="210" t="s">
        <v>9</v>
      </c>
      <c r="I10" s="210" t="s">
        <v>9</v>
      </c>
      <c r="J10" s="210" t="s">
        <v>9</v>
      </c>
      <c r="K10" s="210">
        <v>7417</v>
      </c>
      <c r="L10" s="253">
        <v>1772</v>
      </c>
      <c r="M10" s="210">
        <v>9</v>
      </c>
      <c r="N10" s="210">
        <v>4</v>
      </c>
      <c r="O10" s="211">
        <f t="shared" si="0"/>
        <v>9817</v>
      </c>
      <c r="P10" s="211">
        <f t="shared" si="0"/>
        <v>1846</v>
      </c>
    </row>
    <row r="11" spans="2:23" s="208" customFormat="1" ht="15.95" customHeight="1">
      <c r="B11" s="209">
        <v>2018</v>
      </c>
      <c r="C11" s="210">
        <v>2155</v>
      </c>
      <c r="D11" s="210">
        <v>298</v>
      </c>
      <c r="E11" s="210">
        <v>106</v>
      </c>
      <c r="F11" s="210">
        <v>9</v>
      </c>
      <c r="G11" s="210" t="s">
        <v>9</v>
      </c>
      <c r="H11" s="210" t="s">
        <v>9</v>
      </c>
      <c r="I11" s="210" t="s">
        <v>9</v>
      </c>
      <c r="J11" s="210" t="s">
        <v>9</v>
      </c>
      <c r="K11" s="210">
        <v>9810</v>
      </c>
      <c r="L11" s="253">
        <v>1210</v>
      </c>
      <c r="M11" s="210">
        <v>59</v>
      </c>
      <c r="N11" s="210">
        <v>4</v>
      </c>
      <c r="O11" s="211">
        <f t="shared" ref="O11:P13" si="1">M11+K11+E11+C11</f>
        <v>12130</v>
      </c>
      <c r="P11" s="211">
        <f t="shared" si="1"/>
        <v>1521</v>
      </c>
    </row>
    <row r="12" spans="2:23" s="208" customFormat="1" ht="15.95" customHeight="1">
      <c r="B12" s="209">
        <v>2017</v>
      </c>
      <c r="C12" s="210">
        <v>2028</v>
      </c>
      <c r="D12" s="210">
        <v>130</v>
      </c>
      <c r="E12" s="210">
        <v>2</v>
      </c>
      <c r="F12" s="210">
        <v>22</v>
      </c>
      <c r="G12" s="210" t="s">
        <v>9</v>
      </c>
      <c r="H12" s="210" t="s">
        <v>9</v>
      </c>
      <c r="I12" s="210" t="s">
        <v>9</v>
      </c>
      <c r="J12" s="210" t="s">
        <v>9</v>
      </c>
      <c r="K12" s="210">
        <v>15205</v>
      </c>
      <c r="L12" s="253">
        <v>1773</v>
      </c>
      <c r="M12" s="210">
        <v>193</v>
      </c>
      <c r="N12" s="210">
        <v>10</v>
      </c>
      <c r="O12" s="211">
        <f t="shared" si="1"/>
        <v>17428</v>
      </c>
      <c r="P12" s="211">
        <f t="shared" si="1"/>
        <v>1935</v>
      </c>
    </row>
    <row r="13" spans="2:23" s="208" customFormat="1" ht="15.95" customHeight="1">
      <c r="B13" s="209">
        <v>2016</v>
      </c>
      <c r="C13" s="210">
        <v>3098</v>
      </c>
      <c r="D13" s="210">
        <v>242</v>
      </c>
      <c r="E13" s="210">
        <v>153</v>
      </c>
      <c r="F13" s="210">
        <v>9</v>
      </c>
      <c r="G13" s="210" t="s">
        <v>9</v>
      </c>
      <c r="H13" s="210" t="s">
        <v>9</v>
      </c>
      <c r="I13" s="210" t="s">
        <v>9</v>
      </c>
      <c r="J13" s="210" t="s">
        <v>9</v>
      </c>
      <c r="K13" s="210">
        <v>14451</v>
      </c>
      <c r="L13" s="253">
        <v>1603</v>
      </c>
      <c r="M13" s="210">
        <v>52</v>
      </c>
      <c r="N13" s="210">
        <v>18</v>
      </c>
      <c r="O13" s="211">
        <f t="shared" si="1"/>
        <v>17754</v>
      </c>
      <c r="P13" s="211">
        <f t="shared" si="1"/>
        <v>1872</v>
      </c>
    </row>
    <row r="14" spans="2:23" s="208" customFormat="1" ht="15.95" customHeight="1">
      <c r="B14" s="209">
        <v>2015</v>
      </c>
      <c r="C14" s="210">
        <v>2769</v>
      </c>
      <c r="D14" s="210">
        <v>446</v>
      </c>
      <c r="E14" s="210">
        <v>560</v>
      </c>
      <c r="F14" s="210">
        <v>24</v>
      </c>
      <c r="G14" s="210" t="s">
        <v>9</v>
      </c>
      <c r="H14" s="210" t="s">
        <v>9</v>
      </c>
      <c r="I14" s="210" t="s">
        <v>9</v>
      </c>
      <c r="J14" s="210" t="s">
        <v>9</v>
      </c>
      <c r="K14" s="210">
        <v>7485</v>
      </c>
      <c r="L14" s="210">
        <v>1830</v>
      </c>
      <c r="M14" s="210">
        <v>65</v>
      </c>
      <c r="N14" s="210">
        <v>7</v>
      </c>
      <c r="O14" s="211">
        <f t="shared" ref="O14:P16" si="2">M14+K14+E14+C14</f>
        <v>10879</v>
      </c>
      <c r="P14" s="211">
        <f t="shared" si="2"/>
        <v>2307</v>
      </c>
    </row>
    <row r="15" spans="2:23" s="208" customFormat="1" ht="15.95" customHeight="1">
      <c r="B15" s="209">
        <v>2014</v>
      </c>
      <c r="C15" s="210">
        <v>3836</v>
      </c>
      <c r="D15" s="210">
        <v>550</v>
      </c>
      <c r="E15" s="210">
        <f>89+418</f>
        <v>507</v>
      </c>
      <c r="F15" s="210">
        <v>12</v>
      </c>
      <c r="G15" s="210" t="s">
        <v>9</v>
      </c>
      <c r="H15" s="210" t="s">
        <v>9</v>
      </c>
      <c r="I15" s="210" t="s">
        <v>9</v>
      </c>
      <c r="J15" s="210" t="s">
        <v>9</v>
      </c>
      <c r="K15" s="210">
        <v>4466</v>
      </c>
      <c r="L15" s="210">
        <v>1537</v>
      </c>
      <c r="M15" s="210">
        <v>54</v>
      </c>
      <c r="N15" s="210">
        <v>1</v>
      </c>
      <c r="O15" s="211">
        <f t="shared" si="2"/>
        <v>8863</v>
      </c>
      <c r="P15" s="211">
        <f t="shared" si="2"/>
        <v>2100</v>
      </c>
    </row>
    <row r="16" spans="2:23" s="208" customFormat="1" ht="15.95" customHeight="1">
      <c r="B16" s="209">
        <v>2013</v>
      </c>
      <c r="C16" s="210">
        <v>3672</v>
      </c>
      <c r="D16" s="210">
        <v>367</v>
      </c>
      <c r="E16" s="210">
        <f>71+530</f>
        <v>601</v>
      </c>
      <c r="F16" s="210">
        <v>2</v>
      </c>
      <c r="G16" s="210" t="s">
        <v>9</v>
      </c>
      <c r="H16" s="210" t="s">
        <v>9</v>
      </c>
      <c r="I16" s="210" t="s">
        <v>9</v>
      </c>
      <c r="J16" s="210" t="s">
        <v>9</v>
      </c>
      <c r="K16" s="210">
        <v>4866</v>
      </c>
      <c r="L16" s="210">
        <v>2163</v>
      </c>
      <c r="M16" s="210">
        <v>10</v>
      </c>
      <c r="N16" s="210">
        <v>7</v>
      </c>
      <c r="O16" s="211">
        <f t="shared" si="2"/>
        <v>9149</v>
      </c>
      <c r="P16" s="211">
        <f t="shared" si="2"/>
        <v>2539</v>
      </c>
    </row>
    <row r="17" spans="2:16" s="208" customFormat="1" ht="15.95" customHeight="1">
      <c r="B17" s="209">
        <v>2012</v>
      </c>
      <c r="C17" s="210">
        <v>4022</v>
      </c>
      <c r="D17" s="210">
        <v>355</v>
      </c>
      <c r="E17" s="210">
        <v>956</v>
      </c>
      <c r="F17" s="210">
        <v>132</v>
      </c>
      <c r="G17" s="210" t="s">
        <v>9</v>
      </c>
      <c r="H17" s="210" t="s">
        <v>9</v>
      </c>
      <c r="I17" s="210" t="s">
        <v>9</v>
      </c>
      <c r="J17" s="210" t="s">
        <v>9</v>
      </c>
      <c r="K17" s="210">
        <v>6427</v>
      </c>
      <c r="L17" s="210">
        <v>1686</v>
      </c>
      <c r="M17" s="210">
        <v>87</v>
      </c>
      <c r="N17" s="210">
        <v>20</v>
      </c>
      <c r="O17" s="211">
        <v>11492</v>
      </c>
      <c r="P17" s="211">
        <v>2192</v>
      </c>
    </row>
    <row r="18" spans="2:16" s="208" customFormat="1" ht="15.95" customHeight="1">
      <c r="B18" s="209">
        <v>2011</v>
      </c>
      <c r="C18" s="210">
        <v>4116</v>
      </c>
      <c r="D18" s="210">
        <v>234</v>
      </c>
      <c r="E18" s="210">
        <v>1623</v>
      </c>
      <c r="F18" s="210">
        <v>82</v>
      </c>
      <c r="G18" s="210" t="s">
        <v>9</v>
      </c>
      <c r="H18" s="210" t="s">
        <v>9</v>
      </c>
      <c r="I18" s="210" t="s">
        <v>9</v>
      </c>
      <c r="J18" s="210" t="s">
        <v>9</v>
      </c>
      <c r="K18" s="210">
        <v>3672</v>
      </c>
      <c r="L18" s="210">
        <v>740</v>
      </c>
      <c r="M18" s="210">
        <v>45</v>
      </c>
      <c r="N18" s="210">
        <v>78</v>
      </c>
      <c r="O18" s="211">
        <v>9455</v>
      </c>
      <c r="P18" s="211">
        <v>1134</v>
      </c>
    </row>
    <row r="19" spans="2:16" s="208" customFormat="1" ht="15.95" customHeight="1">
      <c r="B19" s="209">
        <v>2010</v>
      </c>
      <c r="C19" s="210">
        <v>4601</v>
      </c>
      <c r="D19" s="210">
        <v>256</v>
      </c>
      <c r="E19" s="210">
        <v>1662</v>
      </c>
      <c r="F19" s="210">
        <v>101</v>
      </c>
      <c r="G19" s="210" t="s">
        <v>9</v>
      </c>
      <c r="H19" s="210" t="s">
        <v>9</v>
      </c>
      <c r="I19" s="210" t="s">
        <v>9</v>
      </c>
      <c r="J19" s="210" t="s">
        <v>9</v>
      </c>
      <c r="K19" s="210">
        <v>3993</v>
      </c>
      <c r="L19" s="210">
        <v>529</v>
      </c>
      <c r="M19" s="210">
        <v>24</v>
      </c>
      <c r="N19" s="210">
        <v>10</v>
      </c>
      <c r="O19" s="211">
        <v>10280</v>
      </c>
      <c r="P19" s="211">
        <v>896</v>
      </c>
    </row>
    <row r="20" spans="2:16" s="208" customFormat="1" ht="15.95" customHeight="1">
      <c r="B20" s="209">
        <v>2009</v>
      </c>
      <c r="C20" s="210">
        <v>5367</v>
      </c>
      <c r="D20" s="210">
        <v>379</v>
      </c>
      <c r="E20" s="210">
        <v>763</v>
      </c>
      <c r="F20" s="210">
        <v>1111</v>
      </c>
      <c r="G20" s="210" t="s">
        <v>9</v>
      </c>
      <c r="H20" s="210" t="s">
        <v>9</v>
      </c>
      <c r="I20" s="210" t="s">
        <v>9</v>
      </c>
      <c r="J20" s="210" t="s">
        <v>9</v>
      </c>
      <c r="K20" s="210">
        <v>3620</v>
      </c>
      <c r="L20" s="210">
        <v>1003</v>
      </c>
      <c r="M20" s="210">
        <v>38</v>
      </c>
      <c r="N20" s="210">
        <v>7</v>
      </c>
      <c r="O20" s="211">
        <v>9789</v>
      </c>
      <c r="P20" s="211">
        <v>2499</v>
      </c>
    </row>
    <row r="21" spans="2:16" s="208" customFormat="1" ht="15.95" customHeight="1">
      <c r="B21" s="209">
        <v>2008</v>
      </c>
      <c r="C21" s="210">
        <v>11217</v>
      </c>
      <c r="D21" s="210">
        <v>390</v>
      </c>
      <c r="E21" s="210">
        <v>4032</v>
      </c>
      <c r="F21" s="210">
        <v>457</v>
      </c>
      <c r="G21" s="210" t="s">
        <v>9</v>
      </c>
      <c r="H21" s="210" t="s">
        <v>9</v>
      </c>
      <c r="I21" s="210">
        <v>81</v>
      </c>
      <c r="J21" s="210">
        <v>13</v>
      </c>
      <c r="K21" s="210">
        <v>7445</v>
      </c>
      <c r="L21" s="210">
        <v>909</v>
      </c>
      <c r="M21" s="210">
        <v>161</v>
      </c>
      <c r="N21" s="210">
        <v>41</v>
      </c>
      <c r="O21" s="211">
        <v>22936</v>
      </c>
      <c r="P21" s="211">
        <v>1810</v>
      </c>
    </row>
    <row r="22" spans="2:16" s="208" customFormat="1" ht="15.95" customHeight="1">
      <c r="B22" s="209">
        <v>2007</v>
      </c>
      <c r="C22" s="210">
        <v>11022</v>
      </c>
      <c r="D22" s="210">
        <v>171</v>
      </c>
      <c r="E22" s="210">
        <v>3176</v>
      </c>
      <c r="F22" s="210">
        <v>160</v>
      </c>
      <c r="G22" s="210" t="s">
        <v>9</v>
      </c>
      <c r="H22" s="210" t="s">
        <v>9</v>
      </c>
      <c r="I22" s="210">
        <v>37</v>
      </c>
      <c r="J22" s="210">
        <v>0</v>
      </c>
      <c r="K22" s="210">
        <v>8464</v>
      </c>
      <c r="L22" s="210">
        <v>988</v>
      </c>
      <c r="M22" s="210">
        <v>5</v>
      </c>
      <c r="N22" s="210" t="s">
        <v>9</v>
      </c>
      <c r="O22" s="211">
        <v>22704</v>
      </c>
      <c r="P22" s="211">
        <v>1319</v>
      </c>
    </row>
    <row r="23" spans="2:16" ht="15.95" customHeight="1">
      <c r="B23" s="102">
        <v>2006</v>
      </c>
      <c r="C23" s="165">
        <v>3754</v>
      </c>
      <c r="D23" s="165">
        <v>360</v>
      </c>
      <c r="E23" s="165">
        <v>1152</v>
      </c>
      <c r="F23" s="165">
        <v>283</v>
      </c>
      <c r="G23" s="165" t="s">
        <v>9</v>
      </c>
      <c r="H23" s="165" t="s">
        <v>9</v>
      </c>
      <c r="I23" s="165">
        <v>40</v>
      </c>
      <c r="J23" s="165">
        <v>3</v>
      </c>
      <c r="K23" s="165">
        <v>2419</v>
      </c>
      <c r="L23" s="165">
        <v>1102</v>
      </c>
      <c r="M23" s="165" t="s">
        <v>9</v>
      </c>
      <c r="N23" s="165" t="s">
        <v>9</v>
      </c>
      <c r="O23" s="166">
        <v>7365</v>
      </c>
      <c r="P23" s="166">
        <v>1748</v>
      </c>
    </row>
    <row r="24" spans="2:16" ht="15.95" customHeight="1">
      <c r="B24" s="102">
        <v>2005</v>
      </c>
      <c r="C24" s="165">
        <v>4383</v>
      </c>
      <c r="D24" s="165">
        <v>385</v>
      </c>
      <c r="E24" s="165">
        <v>1706</v>
      </c>
      <c r="F24" s="165">
        <v>619</v>
      </c>
      <c r="G24" s="165" t="s">
        <v>9</v>
      </c>
      <c r="H24" s="165" t="s">
        <v>9</v>
      </c>
      <c r="I24" s="165">
        <v>2</v>
      </c>
      <c r="J24" s="165">
        <v>1</v>
      </c>
      <c r="K24" s="165">
        <v>3297</v>
      </c>
      <c r="L24" s="165">
        <v>1441</v>
      </c>
      <c r="M24" s="165">
        <v>1</v>
      </c>
      <c r="N24" s="165" t="s">
        <v>9</v>
      </c>
      <c r="O24" s="166">
        <v>9389</v>
      </c>
      <c r="P24" s="166">
        <v>2446</v>
      </c>
    </row>
    <row r="25" spans="2:16" ht="15.95" customHeight="1">
      <c r="B25" s="102">
        <v>2004</v>
      </c>
      <c r="C25" s="165">
        <v>5189</v>
      </c>
      <c r="D25" s="165">
        <v>332</v>
      </c>
      <c r="E25" s="165">
        <v>2445</v>
      </c>
      <c r="F25" s="165">
        <v>289</v>
      </c>
      <c r="G25" s="165" t="s">
        <v>9</v>
      </c>
      <c r="H25" s="165" t="s">
        <v>9</v>
      </c>
      <c r="I25" s="165">
        <v>14</v>
      </c>
      <c r="J25" s="165">
        <v>2</v>
      </c>
      <c r="K25" s="165">
        <v>3147</v>
      </c>
      <c r="L25" s="165">
        <v>882</v>
      </c>
      <c r="M25" s="165">
        <v>1</v>
      </c>
      <c r="N25" s="165" t="s">
        <v>9</v>
      </c>
      <c r="O25" s="166">
        <v>10796</v>
      </c>
      <c r="P25" s="166">
        <v>1505</v>
      </c>
    </row>
    <row r="26" spans="2:16" ht="15.95" customHeight="1">
      <c r="B26" s="47">
        <v>2003</v>
      </c>
      <c r="C26" s="165">
        <v>5721</v>
      </c>
      <c r="D26" s="165">
        <v>283</v>
      </c>
      <c r="E26" s="165">
        <v>3082</v>
      </c>
      <c r="F26" s="165">
        <v>322</v>
      </c>
      <c r="G26" s="165" t="s">
        <v>9</v>
      </c>
      <c r="H26" s="165" t="s">
        <v>9</v>
      </c>
      <c r="I26" s="165">
        <v>18</v>
      </c>
      <c r="J26" s="165">
        <v>2</v>
      </c>
      <c r="K26" s="165">
        <v>4616</v>
      </c>
      <c r="L26" s="165">
        <v>608</v>
      </c>
      <c r="M26" s="165">
        <v>1</v>
      </c>
      <c r="N26" s="165" t="s">
        <v>9</v>
      </c>
      <c r="O26" s="166">
        <v>13438</v>
      </c>
      <c r="P26" s="166">
        <v>1215</v>
      </c>
    </row>
    <row r="27" spans="2:16" ht="15.95" customHeight="1">
      <c r="B27" s="47">
        <v>2002</v>
      </c>
      <c r="C27" s="165">
        <v>6827</v>
      </c>
      <c r="D27" s="165">
        <v>825</v>
      </c>
      <c r="E27" s="165">
        <v>4365</v>
      </c>
      <c r="F27" s="165">
        <v>421</v>
      </c>
      <c r="G27" s="165" t="s">
        <v>9</v>
      </c>
      <c r="H27" s="165" t="s">
        <v>9</v>
      </c>
      <c r="I27" s="165">
        <v>42</v>
      </c>
      <c r="J27" s="165">
        <v>2</v>
      </c>
      <c r="K27" s="165">
        <v>5505</v>
      </c>
      <c r="L27" s="165">
        <v>873</v>
      </c>
      <c r="M27" s="165">
        <v>1</v>
      </c>
      <c r="N27" s="165" t="s">
        <v>9</v>
      </c>
      <c r="O27" s="166">
        <v>16740</v>
      </c>
      <c r="P27" s="166">
        <v>2121</v>
      </c>
    </row>
    <row r="28" spans="2:16" ht="15.95" customHeight="1">
      <c r="B28" s="47">
        <v>2001</v>
      </c>
      <c r="C28" s="91">
        <v>6376</v>
      </c>
      <c r="D28" s="91">
        <v>437</v>
      </c>
      <c r="E28" s="91">
        <v>6964</v>
      </c>
      <c r="F28" s="91">
        <v>558</v>
      </c>
      <c r="G28" s="165" t="s">
        <v>9</v>
      </c>
      <c r="H28" s="165" t="s">
        <v>9</v>
      </c>
      <c r="I28" s="91">
        <v>23</v>
      </c>
      <c r="J28" s="91">
        <v>3</v>
      </c>
      <c r="K28" s="91">
        <v>7286</v>
      </c>
      <c r="L28" s="91">
        <v>726</v>
      </c>
      <c r="M28" s="165" t="s">
        <v>9</v>
      </c>
      <c r="N28" s="165" t="s">
        <v>9</v>
      </c>
      <c r="O28" s="92">
        <v>20649</v>
      </c>
      <c r="P28" s="92">
        <v>1724</v>
      </c>
    </row>
    <row r="29" spans="2:16" ht="15.95" customHeight="1">
      <c r="B29" s="47">
        <v>2000</v>
      </c>
      <c r="C29" s="91">
        <v>10051</v>
      </c>
      <c r="D29" s="91">
        <v>399</v>
      </c>
      <c r="E29" s="91">
        <v>3803</v>
      </c>
      <c r="F29" s="91">
        <v>319</v>
      </c>
      <c r="G29" s="91">
        <v>3876</v>
      </c>
      <c r="H29" s="165" t="s">
        <v>9</v>
      </c>
      <c r="I29" s="91">
        <v>43</v>
      </c>
      <c r="J29" s="91">
        <v>7</v>
      </c>
      <c r="K29" s="91">
        <v>5908</v>
      </c>
      <c r="L29" s="91">
        <v>731</v>
      </c>
      <c r="M29" s="165" t="s">
        <v>9</v>
      </c>
      <c r="N29" s="165" t="s">
        <v>9</v>
      </c>
      <c r="O29" s="92">
        <v>23681</v>
      </c>
      <c r="P29" s="92">
        <v>1456</v>
      </c>
    </row>
    <row r="30" spans="2:16" ht="15.95" customHeight="1">
      <c r="B30" s="47">
        <v>1999</v>
      </c>
      <c r="C30" s="91">
        <v>14686</v>
      </c>
      <c r="D30" s="91">
        <v>290</v>
      </c>
      <c r="E30" s="91">
        <v>4342</v>
      </c>
      <c r="F30" s="91">
        <v>265</v>
      </c>
      <c r="G30" s="91">
        <v>8616</v>
      </c>
      <c r="H30" s="91">
        <v>176</v>
      </c>
      <c r="I30" s="91">
        <v>11</v>
      </c>
      <c r="J30" s="91">
        <v>15</v>
      </c>
      <c r="K30" s="91">
        <v>7430</v>
      </c>
      <c r="L30" s="91">
        <v>609</v>
      </c>
      <c r="M30" s="91">
        <v>9</v>
      </c>
      <c r="N30" s="91">
        <v>2</v>
      </c>
      <c r="O30" s="92">
        <v>35094</v>
      </c>
      <c r="P30" s="92">
        <v>1357</v>
      </c>
    </row>
    <row r="31" spans="2:16" ht="15.95" customHeight="1">
      <c r="B31" s="47">
        <v>1998</v>
      </c>
      <c r="C31" s="91">
        <v>14192</v>
      </c>
      <c r="D31" s="91">
        <v>700</v>
      </c>
      <c r="E31" s="91">
        <v>3225</v>
      </c>
      <c r="F31" s="91">
        <v>699</v>
      </c>
      <c r="G31" s="91">
        <v>8182</v>
      </c>
      <c r="H31" s="91">
        <v>0</v>
      </c>
      <c r="I31" s="91">
        <v>26</v>
      </c>
      <c r="J31" s="91">
        <v>0</v>
      </c>
      <c r="K31" s="91">
        <v>7127</v>
      </c>
      <c r="L31" s="91">
        <v>1188</v>
      </c>
      <c r="M31" s="91">
        <v>3</v>
      </c>
      <c r="N31" s="91">
        <v>0</v>
      </c>
      <c r="O31" s="92">
        <v>32755</v>
      </c>
      <c r="P31" s="92">
        <v>2587</v>
      </c>
    </row>
    <row r="32" spans="2:16" ht="15.95" customHeight="1">
      <c r="B32" s="47">
        <v>1997</v>
      </c>
      <c r="C32" s="91">
        <v>16645</v>
      </c>
      <c r="D32" s="91">
        <v>563</v>
      </c>
      <c r="E32" s="91">
        <v>4865</v>
      </c>
      <c r="F32" s="91">
        <v>418</v>
      </c>
      <c r="G32" s="91">
        <v>7987</v>
      </c>
      <c r="H32" s="91">
        <v>0</v>
      </c>
      <c r="I32" s="91">
        <v>6</v>
      </c>
      <c r="J32" s="91">
        <v>3</v>
      </c>
      <c r="K32" s="91">
        <v>8986</v>
      </c>
      <c r="L32" s="91">
        <v>704</v>
      </c>
      <c r="M32" s="91">
        <v>3</v>
      </c>
      <c r="N32" s="91">
        <v>0</v>
      </c>
      <c r="O32" s="92">
        <v>38492</v>
      </c>
      <c r="P32" s="92">
        <v>1688</v>
      </c>
    </row>
    <row r="33" spans="2:16" ht="15.95" customHeight="1">
      <c r="B33" s="47">
        <v>1996</v>
      </c>
      <c r="C33" s="91">
        <v>19307</v>
      </c>
      <c r="D33" s="91">
        <v>911</v>
      </c>
      <c r="E33" s="91">
        <v>5292</v>
      </c>
      <c r="F33" s="91">
        <v>384</v>
      </c>
      <c r="G33" s="91">
        <v>9193</v>
      </c>
      <c r="H33" s="91">
        <v>0</v>
      </c>
      <c r="I33" s="91">
        <v>11</v>
      </c>
      <c r="J33" s="91">
        <v>18</v>
      </c>
      <c r="K33" s="91">
        <v>9100</v>
      </c>
      <c r="L33" s="91">
        <v>974</v>
      </c>
      <c r="M33" s="165" t="s">
        <v>9</v>
      </c>
      <c r="N33" s="91">
        <v>198</v>
      </c>
      <c r="O33" s="92">
        <v>42903</v>
      </c>
      <c r="P33" s="92">
        <v>2485</v>
      </c>
    </row>
    <row r="34" spans="2:16" ht="15.95" customHeight="1">
      <c r="B34" s="47">
        <v>1995</v>
      </c>
      <c r="C34" s="91">
        <v>18846</v>
      </c>
      <c r="D34" s="91">
        <v>732</v>
      </c>
      <c r="E34" s="91">
        <v>5100</v>
      </c>
      <c r="F34" s="91">
        <v>142</v>
      </c>
      <c r="G34" s="91">
        <v>11670</v>
      </c>
      <c r="H34" s="91">
        <v>0</v>
      </c>
      <c r="I34" s="91">
        <v>16</v>
      </c>
      <c r="J34" s="91">
        <v>0</v>
      </c>
      <c r="K34" s="91">
        <v>10343</v>
      </c>
      <c r="L34" s="91">
        <v>899</v>
      </c>
      <c r="M34" s="91">
        <v>51</v>
      </c>
      <c r="N34" s="91">
        <v>28</v>
      </c>
      <c r="O34" s="92">
        <v>46026</v>
      </c>
      <c r="P34" s="92">
        <v>1801</v>
      </c>
    </row>
    <row r="35" spans="2:16" ht="15.95" customHeight="1">
      <c r="B35" s="47">
        <v>1994</v>
      </c>
      <c r="C35" s="91">
        <v>18561</v>
      </c>
      <c r="D35" s="91">
        <v>1262</v>
      </c>
      <c r="E35" s="91">
        <v>5189</v>
      </c>
      <c r="F35" s="91">
        <v>227</v>
      </c>
      <c r="G35" s="91">
        <v>9488</v>
      </c>
      <c r="H35" s="91">
        <v>0</v>
      </c>
      <c r="I35" s="91">
        <v>7</v>
      </c>
      <c r="J35" s="91">
        <v>284</v>
      </c>
      <c r="K35" s="91">
        <v>9600</v>
      </c>
      <c r="L35" s="91">
        <v>1129</v>
      </c>
      <c r="M35" s="91">
        <v>10</v>
      </c>
      <c r="N35" s="91">
        <v>26</v>
      </c>
      <c r="O35" s="92">
        <v>42855</v>
      </c>
      <c r="P35" s="92">
        <v>2928</v>
      </c>
    </row>
    <row r="36" spans="2:16" ht="15.95" customHeight="1">
      <c r="B36" s="47">
        <v>1993</v>
      </c>
      <c r="C36" s="91">
        <v>22307</v>
      </c>
      <c r="D36" s="91">
        <v>656</v>
      </c>
      <c r="E36" s="91">
        <v>5510</v>
      </c>
      <c r="F36" s="91">
        <v>121</v>
      </c>
      <c r="G36" s="91">
        <v>10192</v>
      </c>
      <c r="H36" s="91">
        <v>0</v>
      </c>
      <c r="I36" s="91">
        <v>21</v>
      </c>
      <c r="J36" s="91">
        <v>1</v>
      </c>
      <c r="K36" s="91">
        <v>13424</v>
      </c>
      <c r="L36" s="91">
        <v>928</v>
      </c>
      <c r="M36" s="91">
        <v>11</v>
      </c>
      <c r="N36" s="91">
        <v>2</v>
      </c>
      <c r="O36" s="92">
        <v>51465</v>
      </c>
      <c r="P36" s="92">
        <v>1708</v>
      </c>
    </row>
    <row r="37" spans="2:16" ht="15.95" customHeight="1">
      <c r="B37" s="47">
        <v>1992</v>
      </c>
      <c r="C37" s="91">
        <v>17380</v>
      </c>
      <c r="D37" s="91">
        <v>428</v>
      </c>
      <c r="E37" s="91">
        <v>5662</v>
      </c>
      <c r="F37" s="91">
        <v>177</v>
      </c>
      <c r="G37" s="91">
        <v>10278</v>
      </c>
      <c r="H37" s="91">
        <v>0</v>
      </c>
      <c r="I37" s="91">
        <v>7</v>
      </c>
      <c r="J37" s="91">
        <v>1</v>
      </c>
      <c r="K37" s="91">
        <v>9549</v>
      </c>
      <c r="L37" s="91">
        <v>1742</v>
      </c>
      <c r="M37" s="91">
        <v>13</v>
      </c>
      <c r="N37" s="91">
        <v>17</v>
      </c>
      <c r="O37" s="92">
        <v>42889</v>
      </c>
      <c r="P37" s="92">
        <v>2365</v>
      </c>
    </row>
    <row r="38" spans="2:16" ht="15.95" customHeight="1">
      <c r="B38" s="47">
        <v>1991</v>
      </c>
      <c r="C38" s="91">
        <v>22061</v>
      </c>
      <c r="D38" s="91">
        <v>442</v>
      </c>
      <c r="E38" s="91">
        <v>4533</v>
      </c>
      <c r="F38" s="91">
        <v>275</v>
      </c>
      <c r="G38" s="91">
        <v>9625</v>
      </c>
      <c r="H38" s="91">
        <v>0</v>
      </c>
      <c r="I38" s="91">
        <v>23</v>
      </c>
      <c r="J38" s="91">
        <v>198</v>
      </c>
      <c r="K38" s="91">
        <v>10466</v>
      </c>
      <c r="L38" s="91">
        <v>1603</v>
      </c>
      <c r="M38" s="91">
        <v>27</v>
      </c>
      <c r="N38" s="91">
        <v>1</v>
      </c>
      <c r="O38" s="92">
        <v>46735</v>
      </c>
      <c r="P38" s="92">
        <v>2519</v>
      </c>
    </row>
    <row r="39" spans="2:16" ht="15.95" customHeight="1">
      <c r="B39" s="47">
        <v>1990</v>
      </c>
      <c r="C39" s="91">
        <v>29442</v>
      </c>
      <c r="D39" s="91">
        <v>722</v>
      </c>
      <c r="E39" s="91">
        <v>5472</v>
      </c>
      <c r="F39" s="91">
        <v>375</v>
      </c>
      <c r="G39" s="91">
        <v>11702</v>
      </c>
      <c r="H39" s="91">
        <v>0</v>
      </c>
      <c r="I39" s="91">
        <v>11</v>
      </c>
      <c r="J39" s="91">
        <v>145</v>
      </c>
      <c r="K39" s="91">
        <v>13091</v>
      </c>
      <c r="L39" s="91">
        <v>1822</v>
      </c>
      <c r="M39" s="91">
        <v>63</v>
      </c>
      <c r="N39" s="91">
        <v>2</v>
      </c>
      <c r="O39" s="92">
        <v>59781</v>
      </c>
      <c r="P39" s="92">
        <v>3066</v>
      </c>
    </row>
    <row r="40" spans="2:16" ht="15.95" customHeight="1">
      <c r="B40" s="47">
        <v>1989</v>
      </c>
      <c r="C40" s="91">
        <v>26945</v>
      </c>
      <c r="D40" s="91">
        <v>785</v>
      </c>
      <c r="E40" s="91">
        <v>7010</v>
      </c>
      <c r="F40" s="91">
        <v>454</v>
      </c>
      <c r="G40" s="91">
        <v>13603</v>
      </c>
      <c r="H40" s="91">
        <v>0</v>
      </c>
      <c r="I40" s="91">
        <v>46</v>
      </c>
      <c r="J40" s="91">
        <v>36</v>
      </c>
      <c r="K40" s="91">
        <v>12386</v>
      </c>
      <c r="L40" s="91">
        <v>1751</v>
      </c>
      <c r="M40" s="91">
        <v>17</v>
      </c>
      <c r="N40" s="91">
        <v>3</v>
      </c>
      <c r="O40" s="92">
        <v>60007</v>
      </c>
      <c r="P40" s="92">
        <v>3029</v>
      </c>
    </row>
    <row r="41" spans="2:16" ht="15.95" customHeight="1">
      <c r="B41" s="47">
        <v>1988</v>
      </c>
      <c r="C41" s="91">
        <v>23658</v>
      </c>
      <c r="D41" s="91">
        <v>406</v>
      </c>
      <c r="E41" s="91">
        <v>9950</v>
      </c>
      <c r="F41" s="91">
        <v>101</v>
      </c>
      <c r="G41" s="91">
        <v>11761</v>
      </c>
      <c r="H41" s="91">
        <v>0</v>
      </c>
      <c r="I41" s="91">
        <v>7</v>
      </c>
      <c r="J41" s="91">
        <v>22</v>
      </c>
      <c r="K41" s="91">
        <v>12372</v>
      </c>
      <c r="L41" s="91">
        <v>1799</v>
      </c>
      <c r="M41" s="91">
        <v>12</v>
      </c>
      <c r="N41" s="91">
        <v>26</v>
      </c>
      <c r="O41" s="92">
        <v>57760</v>
      </c>
      <c r="P41" s="92">
        <v>2354</v>
      </c>
    </row>
    <row r="42" spans="2:16" ht="15.95" customHeight="1">
      <c r="B42" s="47">
        <v>1987</v>
      </c>
      <c r="C42" s="91">
        <v>23520</v>
      </c>
      <c r="D42" s="91">
        <v>1136</v>
      </c>
      <c r="E42" s="91">
        <v>8573</v>
      </c>
      <c r="F42" s="91">
        <v>193</v>
      </c>
      <c r="G42" s="91">
        <v>20593</v>
      </c>
      <c r="H42" s="91">
        <v>0</v>
      </c>
      <c r="I42" s="91">
        <v>7</v>
      </c>
      <c r="J42" s="91">
        <v>0</v>
      </c>
      <c r="K42" s="91">
        <v>14061</v>
      </c>
      <c r="L42" s="91">
        <v>2346</v>
      </c>
      <c r="M42" s="91">
        <v>36</v>
      </c>
      <c r="N42" s="91">
        <v>15</v>
      </c>
      <c r="O42" s="92">
        <v>66790</v>
      </c>
      <c r="P42" s="92">
        <v>3690</v>
      </c>
    </row>
    <row r="43" spans="2:16" ht="15.95" customHeight="1">
      <c r="B43" s="47">
        <v>1986</v>
      </c>
      <c r="C43" s="91">
        <v>25360</v>
      </c>
      <c r="D43" s="91">
        <v>717</v>
      </c>
      <c r="E43" s="91">
        <v>7864</v>
      </c>
      <c r="F43" s="91">
        <v>595</v>
      </c>
      <c r="G43" s="91">
        <v>23766</v>
      </c>
      <c r="H43" s="91">
        <v>0</v>
      </c>
      <c r="I43" s="91">
        <v>9</v>
      </c>
      <c r="J43" s="91">
        <v>42</v>
      </c>
      <c r="K43" s="91">
        <v>15079</v>
      </c>
      <c r="L43" s="91">
        <v>2422</v>
      </c>
      <c r="M43" s="91">
        <v>30</v>
      </c>
      <c r="N43" s="91">
        <v>25</v>
      </c>
      <c r="O43" s="92">
        <v>72108</v>
      </c>
      <c r="P43" s="92">
        <v>3801</v>
      </c>
    </row>
    <row r="44" spans="2:16" ht="15.95" customHeight="1">
      <c r="B44" s="47">
        <v>1985</v>
      </c>
      <c r="C44" s="91">
        <v>25558</v>
      </c>
      <c r="D44" s="91">
        <v>1441</v>
      </c>
      <c r="E44" s="91">
        <v>8072</v>
      </c>
      <c r="F44" s="91">
        <v>495</v>
      </c>
      <c r="G44" s="91">
        <v>21502</v>
      </c>
      <c r="H44" s="91">
        <v>0</v>
      </c>
      <c r="I44" s="91">
        <v>32</v>
      </c>
      <c r="J44" s="91">
        <v>107</v>
      </c>
      <c r="K44" s="91">
        <v>14193</v>
      </c>
      <c r="L44" s="91">
        <v>2753</v>
      </c>
      <c r="M44" s="91">
        <v>25</v>
      </c>
      <c r="N44" s="91">
        <v>27</v>
      </c>
      <c r="O44" s="92">
        <v>69382</v>
      </c>
      <c r="P44" s="92">
        <v>4823</v>
      </c>
    </row>
    <row r="45" spans="2:16" ht="15.95" customHeight="1">
      <c r="B45" s="47">
        <v>1984</v>
      </c>
      <c r="C45" s="91">
        <v>25609</v>
      </c>
      <c r="D45" s="91">
        <v>427</v>
      </c>
      <c r="E45" s="91">
        <v>9455</v>
      </c>
      <c r="F45" s="91">
        <v>327</v>
      </c>
      <c r="G45" s="91">
        <v>20869</v>
      </c>
      <c r="H45" s="91">
        <v>0</v>
      </c>
      <c r="I45" s="91">
        <v>2</v>
      </c>
      <c r="J45" s="91">
        <v>264</v>
      </c>
      <c r="K45" s="91">
        <v>15185</v>
      </c>
      <c r="L45" s="91">
        <v>1728</v>
      </c>
      <c r="M45" s="91">
        <v>17</v>
      </c>
      <c r="N45" s="91">
        <v>47</v>
      </c>
      <c r="O45" s="92">
        <v>71137</v>
      </c>
      <c r="P45" s="92">
        <v>2793</v>
      </c>
    </row>
    <row r="46" spans="2:16" ht="15.95" customHeight="1">
      <c r="B46" s="47">
        <v>1983</v>
      </c>
      <c r="C46" s="91">
        <v>24114</v>
      </c>
      <c r="D46" s="91">
        <v>513</v>
      </c>
      <c r="E46" s="91">
        <v>7910</v>
      </c>
      <c r="F46" s="91">
        <v>400</v>
      </c>
      <c r="G46" s="91">
        <v>21558</v>
      </c>
      <c r="H46" s="91">
        <v>0</v>
      </c>
      <c r="I46" s="91">
        <v>34</v>
      </c>
      <c r="J46" s="91">
        <v>60</v>
      </c>
      <c r="K46" s="91">
        <v>11106</v>
      </c>
      <c r="L46" s="91">
        <v>2155</v>
      </c>
      <c r="M46" s="91">
        <v>20</v>
      </c>
      <c r="N46" s="91">
        <v>99</v>
      </c>
      <c r="O46" s="92">
        <f t="shared" ref="O46:O53" si="3">K46+C46+I46+M46+E46+G46</f>
        <v>64742</v>
      </c>
      <c r="P46" s="92">
        <f t="shared" ref="P46:P63" si="4">L46+D46+J46+N46+F46</f>
        <v>3227</v>
      </c>
    </row>
    <row r="47" spans="2:16" ht="15.95" customHeight="1">
      <c r="B47" s="47">
        <v>1982</v>
      </c>
      <c r="C47" s="91">
        <v>27777</v>
      </c>
      <c r="D47" s="91">
        <v>1016</v>
      </c>
      <c r="E47" s="91">
        <v>10572</v>
      </c>
      <c r="F47" s="91">
        <v>1139</v>
      </c>
      <c r="G47" s="91">
        <v>20389</v>
      </c>
      <c r="H47" s="91">
        <v>0</v>
      </c>
      <c r="I47" s="91">
        <v>23</v>
      </c>
      <c r="J47" s="91">
        <v>143</v>
      </c>
      <c r="K47" s="91">
        <v>12460</v>
      </c>
      <c r="L47" s="91">
        <v>2448</v>
      </c>
      <c r="M47" s="91">
        <v>92</v>
      </c>
      <c r="N47" s="91">
        <v>53</v>
      </c>
      <c r="O47" s="92">
        <f t="shared" si="3"/>
        <v>71313</v>
      </c>
      <c r="P47" s="92">
        <f t="shared" si="4"/>
        <v>4799</v>
      </c>
    </row>
    <row r="48" spans="2:16" ht="15.95" customHeight="1">
      <c r="B48" s="47">
        <v>1981</v>
      </c>
      <c r="C48" s="91">
        <v>21965</v>
      </c>
      <c r="D48" s="91">
        <v>1033</v>
      </c>
      <c r="E48" s="91">
        <v>10571</v>
      </c>
      <c r="F48" s="91">
        <v>295</v>
      </c>
      <c r="G48" s="91">
        <v>21716</v>
      </c>
      <c r="H48" s="91">
        <v>0</v>
      </c>
      <c r="I48" s="91">
        <v>96</v>
      </c>
      <c r="J48" s="91">
        <v>9</v>
      </c>
      <c r="K48" s="91">
        <v>12634</v>
      </c>
      <c r="L48" s="91">
        <v>1285</v>
      </c>
      <c r="M48" s="91">
        <v>48</v>
      </c>
      <c r="N48" s="91">
        <v>35</v>
      </c>
      <c r="O48" s="92">
        <f t="shared" si="3"/>
        <v>67030</v>
      </c>
      <c r="P48" s="92">
        <f t="shared" si="4"/>
        <v>2657</v>
      </c>
    </row>
    <row r="49" spans="2:16" ht="15.95" customHeight="1">
      <c r="B49" s="47">
        <v>1980</v>
      </c>
      <c r="C49" s="91">
        <v>25987</v>
      </c>
      <c r="D49" s="91">
        <v>530</v>
      </c>
      <c r="E49" s="91">
        <v>14251</v>
      </c>
      <c r="F49" s="91">
        <v>437</v>
      </c>
      <c r="G49" s="91">
        <v>19382</v>
      </c>
      <c r="H49" s="91">
        <v>0</v>
      </c>
      <c r="I49" s="91">
        <v>160</v>
      </c>
      <c r="J49" s="91">
        <v>54</v>
      </c>
      <c r="K49" s="91">
        <v>13473</v>
      </c>
      <c r="L49" s="91">
        <v>1274</v>
      </c>
      <c r="M49" s="91">
        <v>17</v>
      </c>
      <c r="N49" s="91">
        <v>61</v>
      </c>
      <c r="O49" s="92">
        <f t="shared" si="3"/>
        <v>73270</v>
      </c>
      <c r="P49" s="92">
        <f t="shared" si="4"/>
        <v>2356</v>
      </c>
    </row>
    <row r="50" spans="2:16" ht="15.95" customHeight="1">
      <c r="B50" s="47">
        <v>1979</v>
      </c>
      <c r="C50" s="91">
        <v>29380</v>
      </c>
      <c r="D50" s="91">
        <v>997</v>
      </c>
      <c r="E50" s="91">
        <v>16183</v>
      </c>
      <c r="F50" s="91">
        <v>522</v>
      </c>
      <c r="G50" s="91">
        <v>10526</v>
      </c>
      <c r="H50" s="91">
        <v>0</v>
      </c>
      <c r="I50" s="91">
        <v>194</v>
      </c>
      <c r="J50" s="91">
        <v>99</v>
      </c>
      <c r="K50" s="91">
        <v>21500</v>
      </c>
      <c r="L50" s="91">
        <v>1034</v>
      </c>
      <c r="M50" s="91">
        <v>33</v>
      </c>
      <c r="N50" s="91">
        <v>81</v>
      </c>
      <c r="O50" s="92">
        <f t="shared" si="3"/>
        <v>77816</v>
      </c>
      <c r="P50" s="92">
        <f t="shared" si="4"/>
        <v>2733</v>
      </c>
    </row>
    <row r="51" spans="2:16" ht="15.95" customHeight="1">
      <c r="B51" s="47">
        <v>1978</v>
      </c>
      <c r="C51" s="91">
        <v>30401</v>
      </c>
      <c r="D51" s="91">
        <v>780</v>
      </c>
      <c r="E51" s="91">
        <v>8522</v>
      </c>
      <c r="F51" s="91">
        <v>626</v>
      </c>
      <c r="G51" s="91">
        <v>15563</v>
      </c>
      <c r="H51" s="91">
        <v>0</v>
      </c>
      <c r="I51" s="91">
        <v>205</v>
      </c>
      <c r="J51" s="91">
        <v>160</v>
      </c>
      <c r="K51" s="91">
        <v>20520</v>
      </c>
      <c r="L51" s="91">
        <v>1566</v>
      </c>
      <c r="M51" s="91">
        <v>64</v>
      </c>
      <c r="N51" s="91">
        <v>147</v>
      </c>
      <c r="O51" s="92">
        <f t="shared" si="3"/>
        <v>75275</v>
      </c>
      <c r="P51" s="92">
        <f t="shared" si="4"/>
        <v>3279</v>
      </c>
    </row>
    <row r="52" spans="2:16" ht="15.95" customHeight="1">
      <c r="B52" s="47">
        <v>1977</v>
      </c>
      <c r="C52" s="91">
        <v>97758</v>
      </c>
      <c r="D52" s="91">
        <v>728</v>
      </c>
      <c r="E52" s="91">
        <v>25909</v>
      </c>
      <c r="F52" s="91">
        <v>520</v>
      </c>
      <c r="G52" s="91">
        <v>7888</v>
      </c>
      <c r="H52" s="91">
        <v>0</v>
      </c>
      <c r="I52" s="91">
        <v>1094</v>
      </c>
      <c r="J52" s="91">
        <v>231</v>
      </c>
      <c r="K52" s="91">
        <v>18953</v>
      </c>
      <c r="L52" s="91">
        <v>1717</v>
      </c>
      <c r="M52" s="91">
        <v>272</v>
      </c>
      <c r="N52" s="91">
        <v>324</v>
      </c>
      <c r="O52" s="92">
        <f t="shared" si="3"/>
        <v>151874</v>
      </c>
      <c r="P52" s="92">
        <f t="shared" si="4"/>
        <v>3520</v>
      </c>
    </row>
    <row r="53" spans="2:16" ht="15.95" customHeight="1">
      <c r="B53" s="47">
        <v>1976</v>
      </c>
      <c r="C53" s="91">
        <v>57037</v>
      </c>
      <c r="D53" s="91">
        <v>581</v>
      </c>
      <c r="E53" s="91">
        <v>39823</v>
      </c>
      <c r="F53" s="91">
        <v>276</v>
      </c>
      <c r="G53" s="91">
        <v>7063</v>
      </c>
      <c r="H53" s="91">
        <v>0</v>
      </c>
      <c r="I53" s="91">
        <v>951</v>
      </c>
      <c r="J53" s="91">
        <v>39</v>
      </c>
      <c r="K53" s="91">
        <v>19266</v>
      </c>
      <c r="L53" s="91">
        <v>2243</v>
      </c>
      <c r="M53" s="91">
        <v>412</v>
      </c>
      <c r="N53" s="91">
        <v>40</v>
      </c>
      <c r="O53" s="92">
        <f t="shared" si="3"/>
        <v>124552</v>
      </c>
      <c r="P53" s="92">
        <f t="shared" si="4"/>
        <v>3179</v>
      </c>
    </row>
    <row r="54" spans="2:16" ht="15.95" customHeight="1">
      <c r="B54" s="47">
        <v>1975</v>
      </c>
      <c r="C54" s="91">
        <v>22399</v>
      </c>
      <c r="D54" s="91">
        <v>61</v>
      </c>
      <c r="E54" s="91">
        <v>30099</v>
      </c>
      <c r="F54" s="91">
        <v>91</v>
      </c>
      <c r="G54" s="91">
        <v>0</v>
      </c>
      <c r="H54" s="91">
        <v>0</v>
      </c>
      <c r="I54" s="91">
        <v>2938</v>
      </c>
      <c r="J54" s="91">
        <v>83</v>
      </c>
      <c r="K54" s="91">
        <v>13788</v>
      </c>
      <c r="L54" s="91">
        <v>1653</v>
      </c>
      <c r="M54" s="91">
        <v>215</v>
      </c>
      <c r="N54" s="91">
        <v>222</v>
      </c>
      <c r="O54" s="92">
        <f t="shared" ref="O54:O63" si="5">K54+C54+I54+M54+E54</f>
        <v>69439</v>
      </c>
      <c r="P54" s="92">
        <f t="shared" si="4"/>
        <v>2110</v>
      </c>
    </row>
    <row r="55" spans="2:16" ht="15.95" customHeight="1">
      <c r="B55" s="47">
        <v>1974</v>
      </c>
      <c r="C55" s="91">
        <v>15499</v>
      </c>
      <c r="D55" s="91">
        <v>496</v>
      </c>
      <c r="E55" s="91">
        <v>18767</v>
      </c>
      <c r="F55" s="91">
        <v>216</v>
      </c>
      <c r="G55" s="91">
        <v>0</v>
      </c>
      <c r="H55" s="91">
        <v>0</v>
      </c>
      <c r="I55" s="91">
        <v>152</v>
      </c>
      <c r="J55" s="91">
        <v>6</v>
      </c>
      <c r="K55" s="91">
        <v>3913</v>
      </c>
      <c r="L55" s="91">
        <v>1053</v>
      </c>
      <c r="M55" s="91">
        <v>129</v>
      </c>
      <c r="N55" s="91">
        <v>77</v>
      </c>
      <c r="O55" s="92">
        <f t="shared" si="5"/>
        <v>38460</v>
      </c>
      <c r="P55" s="92">
        <f t="shared" si="4"/>
        <v>1848</v>
      </c>
    </row>
    <row r="56" spans="2:16" ht="15.95" customHeight="1">
      <c r="B56" s="47">
        <v>1973</v>
      </c>
      <c r="C56" s="91">
        <v>12039</v>
      </c>
      <c r="D56" s="91">
        <v>910</v>
      </c>
      <c r="E56" s="91">
        <v>24081</v>
      </c>
      <c r="F56" s="91">
        <v>467</v>
      </c>
      <c r="G56" s="91">
        <v>0</v>
      </c>
      <c r="H56" s="91">
        <v>0</v>
      </c>
      <c r="I56" s="91">
        <v>591</v>
      </c>
      <c r="J56" s="91">
        <v>116</v>
      </c>
      <c r="K56" s="91">
        <v>8227</v>
      </c>
      <c r="L56" s="91">
        <v>1793</v>
      </c>
      <c r="M56" s="91">
        <v>154</v>
      </c>
      <c r="N56" s="91">
        <v>517</v>
      </c>
      <c r="O56" s="92">
        <f t="shared" si="5"/>
        <v>45092</v>
      </c>
      <c r="P56" s="92">
        <f t="shared" si="4"/>
        <v>3803</v>
      </c>
    </row>
    <row r="57" spans="2:16" ht="15.95" customHeight="1">
      <c r="B57" s="47">
        <v>1972</v>
      </c>
      <c r="C57" s="91">
        <v>8334</v>
      </c>
      <c r="D57" s="91">
        <v>426</v>
      </c>
      <c r="E57" s="91">
        <v>32140</v>
      </c>
      <c r="F57" s="91">
        <v>422</v>
      </c>
      <c r="G57" s="91">
        <v>0</v>
      </c>
      <c r="H57" s="91">
        <v>0</v>
      </c>
      <c r="I57" s="91">
        <v>772</v>
      </c>
      <c r="J57" s="91">
        <v>24</v>
      </c>
      <c r="K57" s="91">
        <v>10396</v>
      </c>
      <c r="L57" s="91">
        <v>1689</v>
      </c>
      <c r="M57" s="91">
        <v>125</v>
      </c>
      <c r="N57" s="91">
        <v>270</v>
      </c>
      <c r="O57" s="92">
        <f t="shared" si="5"/>
        <v>51767</v>
      </c>
      <c r="P57" s="92">
        <f t="shared" si="4"/>
        <v>2831</v>
      </c>
    </row>
    <row r="58" spans="2:16" ht="15.95" customHeight="1">
      <c r="B58" s="47">
        <v>1971</v>
      </c>
      <c r="C58" s="91">
        <v>7894</v>
      </c>
      <c r="D58" s="91">
        <v>878</v>
      </c>
      <c r="E58" s="91">
        <v>25362</v>
      </c>
      <c r="F58" s="91">
        <v>585</v>
      </c>
      <c r="G58" s="91">
        <v>0</v>
      </c>
      <c r="H58" s="91">
        <v>0</v>
      </c>
      <c r="I58" s="91">
        <v>855</v>
      </c>
      <c r="J58" s="91">
        <v>51</v>
      </c>
      <c r="K58" s="91">
        <v>11734</v>
      </c>
      <c r="L58" s="91">
        <v>1645</v>
      </c>
      <c r="M58" s="91">
        <v>289</v>
      </c>
      <c r="N58" s="91">
        <v>171</v>
      </c>
      <c r="O58" s="92">
        <f t="shared" si="5"/>
        <v>46134</v>
      </c>
      <c r="P58" s="92">
        <f t="shared" si="4"/>
        <v>3330</v>
      </c>
    </row>
    <row r="59" spans="2:16" ht="15.95" customHeight="1">
      <c r="B59" s="47">
        <v>1970</v>
      </c>
      <c r="C59" s="91">
        <v>7349</v>
      </c>
      <c r="D59" s="91">
        <v>629</v>
      </c>
      <c r="E59" s="91">
        <v>22519</v>
      </c>
      <c r="F59" s="91">
        <v>988</v>
      </c>
      <c r="G59" s="91">
        <v>0</v>
      </c>
      <c r="H59" s="91">
        <v>0</v>
      </c>
      <c r="I59" s="91">
        <v>1217</v>
      </c>
      <c r="J59" s="91">
        <v>177</v>
      </c>
      <c r="K59" s="91">
        <v>9817</v>
      </c>
      <c r="L59" s="91">
        <v>3207</v>
      </c>
      <c r="M59" s="91">
        <v>281</v>
      </c>
      <c r="N59" s="91">
        <v>362</v>
      </c>
      <c r="O59" s="92">
        <f t="shared" si="5"/>
        <v>41183</v>
      </c>
      <c r="P59" s="92">
        <f t="shared" si="4"/>
        <v>5363</v>
      </c>
    </row>
    <row r="60" spans="2:16" ht="15.95" customHeight="1">
      <c r="B60" s="47">
        <v>1969</v>
      </c>
      <c r="C60" s="91">
        <v>6964</v>
      </c>
      <c r="D60" s="91">
        <v>553</v>
      </c>
      <c r="E60" s="91">
        <v>19148</v>
      </c>
      <c r="F60" s="91">
        <v>527</v>
      </c>
      <c r="G60" s="91">
        <v>0</v>
      </c>
      <c r="H60" s="91">
        <v>0</v>
      </c>
      <c r="I60" s="91">
        <v>1150</v>
      </c>
      <c r="J60" s="91">
        <v>85</v>
      </c>
      <c r="K60" s="91">
        <v>10516</v>
      </c>
      <c r="L60" s="91">
        <v>2280</v>
      </c>
      <c r="M60" s="91">
        <v>296</v>
      </c>
      <c r="N60" s="91">
        <v>410</v>
      </c>
      <c r="O60" s="92">
        <f t="shared" si="5"/>
        <v>38074</v>
      </c>
      <c r="P60" s="92">
        <f t="shared" si="4"/>
        <v>3855</v>
      </c>
    </row>
    <row r="61" spans="2:16" ht="15.95" customHeight="1">
      <c r="B61" s="47">
        <v>1968</v>
      </c>
      <c r="C61" s="91">
        <v>10275</v>
      </c>
      <c r="D61" s="91">
        <v>785</v>
      </c>
      <c r="E61" s="91">
        <v>20946</v>
      </c>
      <c r="F61" s="91">
        <v>799</v>
      </c>
      <c r="G61" s="91">
        <v>0</v>
      </c>
      <c r="H61" s="91">
        <v>0</v>
      </c>
      <c r="I61" s="91">
        <v>1216</v>
      </c>
      <c r="J61" s="91">
        <v>147</v>
      </c>
      <c r="K61" s="91">
        <v>12546</v>
      </c>
      <c r="L61" s="91">
        <v>3724</v>
      </c>
      <c r="M61" s="91">
        <v>334</v>
      </c>
      <c r="N61" s="91">
        <v>326</v>
      </c>
      <c r="O61" s="92">
        <f t="shared" si="5"/>
        <v>45317</v>
      </c>
      <c r="P61" s="92">
        <f t="shared" si="4"/>
        <v>5781</v>
      </c>
    </row>
    <row r="62" spans="2:16" ht="15.95" customHeight="1">
      <c r="B62" s="47">
        <v>1967</v>
      </c>
      <c r="C62" s="91">
        <v>9173</v>
      </c>
      <c r="D62" s="91">
        <v>716</v>
      </c>
      <c r="E62" s="91">
        <v>19241</v>
      </c>
      <c r="F62" s="91">
        <v>506</v>
      </c>
      <c r="G62" s="91">
        <v>0</v>
      </c>
      <c r="H62" s="91">
        <v>0</v>
      </c>
      <c r="I62" s="91">
        <v>1170</v>
      </c>
      <c r="J62" s="91">
        <v>120</v>
      </c>
      <c r="K62" s="91">
        <v>11716</v>
      </c>
      <c r="L62" s="91">
        <v>4403</v>
      </c>
      <c r="M62" s="91">
        <v>247</v>
      </c>
      <c r="N62" s="91">
        <v>320</v>
      </c>
      <c r="O62" s="92">
        <f t="shared" si="5"/>
        <v>41547</v>
      </c>
      <c r="P62" s="92">
        <f t="shared" si="4"/>
        <v>6065</v>
      </c>
    </row>
    <row r="63" spans="2:16" ht="15.95" customHeight="1">
      <c r="B63" s="47">
        <v>1966</v>
      </c>
      <c r="C63" s="91">
        <v>8838</v>
      </c>
      <c r="D63" s="91">
        <v>482</v>
      </c>
      <c r="E63" s="91">
        <v>19460</v>
      </c>
      <c r="F63" s="91">
        <v>222</v>
      </c>
      <c r="G63" s="91">
        <v>0</v>
      </c>
      <c r="H63" s="91">
        <v>0</v>
      </c>
      <c r="I63" s="91">
        <v>2123</v>
      </c>
      <c r="J63" s="91">
        <v>342</v>
      </c>
      <c r="K63" s="91">
        <v>13184</v>
      </c>
      <c r="L63" s="91">
        <v>4559</v>
      </c>
      <c r="M63" s="91">
        <v>340</v>
      </c>
      <c r="N63" s="91">
        <v>253</v>
      </c>
      <c r="O63" s="92">
        <f t="shared" si="5"/>
        <v>43945</v>
      </c>
      <c r="P63" s="92">
        <f t="shared" si="4"/>
        <v>5858</v>
      </c>
    </row>
    <row r="64" spans="2:16" ht="15.95" customHeight="1">
      <c r="B64" s="47">
        <v>1965</v>
      </c>
      <c r="C64" s="91">
        <v>37383</v>
      </c>
      <c r="D64" s="91">
        <v>633</v>
      </c>
      <c r="E64" s="91" t="s">
        <v>9</v>
      </c>
      <c r="F64" s="91" t="s">
        <v>9</v>
      </c>
      <c r="G64" s="91">
        <v>0</v>
      </c>
      <c r="H64" s="91">
        <v>0</v>
      </c>
      <c r="I64" s="91">
        <v>560</v>
      </c>
      <c r="J64" s="91">
        <v>198</v>
      </c>
      <c r="K64" s="91">
        <v>11166</v>
      </c>
      <c r="L64" s="91">
        <v>4470</v>
      </c>
      <c r="M64" s="91">
        <v>750</v>
      </c>
      <c r="N64" s="91">
        <v>271</v>
      </c>
      <c r="O64" s="92">
        <f t="shared" ref="O64:P66" si="6">K64+C64+I64+M64</f>
        <v>49859</v>
      </c>
      <c r="P64" s="92">
        <f t="shared" si="6"/>
        <v>5572</v>
      </c>
    </row>
    <row r="65" spans="2:28" ht="15.95" customHeight="1">
      <c r="B65" s="47">
        <v>1964</v>
      </c>
      <c r="C65" s="91">
        <v>26617</v>
      </c>
      <c r="D65" s="91">
        <v>267</v>
      </c>
      <c r="E65" s="91" t="s">
        <v>9</v>
      </c>
      <c r="F65" s="91" t="s">
        <v>9</v>
      </c>
      <c r="G65" s="91">
        <v>0</v>
      </c>
      <c r="H65" s="91">
        <v>0</v>
      </c>
      <c r="I65" s="91">
        <v>760</v>
      </c>
      <c r="J65" s="91">
        <v>111</v>
      </c>
      <c r="K65" s="91">
        <v>8934</v>
      </c>
      <c r="L65" s="91">
        <v>2695</v>
      </c>
      <c r="M65" s="91">
        <v>302</v>
      </c>
      <c r="N65" s="91">
        <v>234</v>
      </c>
      <c r="O65" s="92">
        <f t="shared" si="6"/>
        <v>36613</v>
      </c>
      <c r="P65" s="92">
        <f t="shared" si="6"/>
        <v>3307</v>
      </c>
    </row>
    <row r="66" spans="2:28" ht="15.95" customHeight="1">
      <c r="B66" s="47">
        <v>1963</v>
      </c>
      <c r="C66" s="91">
        <v>33564</v>
      </c>
      <c r="D66" s="91">
        <v>1087</v>
      </c>
      <c r="E66" s="91" t="s">
        <v>9</v>
      </c>
      <c r="F66" s="91" t="s">
        <v>9</v>
      </c>
      <c r="G66" s="91">
        <v>0</v>
      </c>
      <c r="H66" s="91">
        <v>0</v>
      </c>
      <c r="I66" s="91">
        <v>2316</v>
      </c>
      <c r="J66" s="91">
        <v>300</v>
      </c>
      <c r="K66" s="91">
        <v>11952</v>
      </c>
      <c r="L66" s="91">
        <v>5063</v>
      </c>
      <c r="M66" s="91">
        <v>688</v>
      </c>
      <c r="N66" s="91">
        <v>292</v>
      </c>
      <c r="O66" s="92">
        <f t="shared" si="6"/>
        <v>48520</v>
      </c>
      <c r="P66" s="92">
        <f t="shared" si="6"/>
        <v>6742</v>
      </c>
    </row>
    <row r="67" spans="2:28" ht="15.95" customHeight="1">
      <c r="B67" s="47">
        <v>1962</v>
      </c>
      <c r="C67" s="91">
        <v>36156</v>
      </c>
      <c r="D67" s="91">
        <v>953</v>
      </c>
      <c r="E67" s="91" t="s">
        <v>9</v>
      </c>
      <c r="F67" s="91" t="s">
        <v>9</v>
      </c>
      <c r="G67" s="91">
        <v>0</v>
      </c>
      <c r="H67" s="91">
        <v>0</v>
      </c>
      <c r="I67" s="91">
        <v>2700</v>
      </c>
      <c r="J67" s="91">
        <v>283</v>
      </c>
      <c r="K67" s="91">
        <v>13111</v>
      </c>
      <c r="L67" s="91">
        <v>3592</v>
      </c>
      <c r="M67" s="91">
        <v>336</v>
      </c>
      <c r="N67" s="91">
        <v>286</v>
      </c>
      <c r="O67" s="92">
        <f>K67+C67+I67+M67</f>
        <v>52303</v>
      </c>
      <c r="P67" s="92">
        <v>5114</v>
      </c>
    </row>
    <row r="68" spans="2:28" ht="15.95" customHeight="1">
      <c r="B68" s="47">
        <v>1961</v>
      </c>
      <c r="C68" s="91">
        <v>32340</v>
      </c>
      <c r="D68" s="91">
        <v>505</v>
      </c>
      <c r="E68" s="91" t="s">
        <v>9</v>
      </c>
      <c r="F68" s="91" t="s">
        <v>9</v>
      </c>
      <c r="G68" s="91">
        <v>0</v>
      </c>
      <c r="H68" s="91">
        <v>0</v>
      </c>
      <c r="I68" s="91">
        <v>620</v>
      </c>
      <c r="J68" s="91">
        <v>218</v>
      </c>
      <c r="K68" s="91">
        <v>10224</v>
      </c>
      <c r="L68" s="91">
        <v>3070</v>
      </c>
      <c r="M68" s="91">
        <v>6</v>
      </c>
      <c r="N68" s="91">
        <v>68</v>
      </c>
      <c r="O68" s="92">
        <f>K68+C68+I68+M68</f>
        <v>43190</v>
      </c>
      <c r="P68" s="92">
        <f>L68+D68+J68+N68</f>
        <v>3861</v>
      </c>
    </row>
    <row r="69" spans="2:28" ht="15.95" customHeight="1">
      <c r="B69" s="47">
        <v>1960</v>
      </c>
      <c r="C69" s="91">
        <v>25157</v>
      </c>
      <c r="D69" s="91">
        <v>401</v>
      </c>
      <c r="E69" s="91" t="s">
        <v>9</v>
      </c>
      <c r="F69" s="91" t="s">
        <v>9</v>
      </c>
      <c r="G69" s="91">
        <v>0</v>
      </c>
      <c r="H69" s="91">
        <v>0</v>
      </c>
      <c r="I69" s="91">
        <v>1963</v>
      </c>
      <c r="J69" s="91">
        <v>289</v>
      </c>
      <c r="K69" s="91">
        <v>11844</v>
      </c>
      <c r="L69" s="91">
        <v>2883</v>
      </c>
      <c r="M69" s="91">
        <v>16</v>
      </c>
      <c r="N69" s="91">
        <v>47</v>
      </c>
      <c r="O69" s="92">
        <f>K69+C69+I69+M69</f>
        <v>38980</v>
      </c>
      <c r="P69" s="92">
        <f>L69+D69+J69+N69</f>
        <v>3620</v>
      </c>
    </row>
    <row r="70" spans="2:28" ht="3" customHeight="1">
      <c r="B70" s="103"/>
      <c r="C70" s="103"/>
      <c r="D70" s="103"/>
      <c r="E70" s="103"/>
      <c r="F70" s="103"/>
      <c r="G70" s="103"/>
      <c r="H70" s="103"/>
      <c r="I70" s="103"/>
      <c r="J70" s="103"/>
      <c r="K70" s="103"/>
      <c r="L70" s="103"/>
      <c r="M70" s="103"/>
      <c r="N70" s="103"/>
      <c r="O70" s="103"/>
      <c r="P70" s="103"/>
    </row>
    <row r="71" spans="2:28" s="25" customFormat="1" ht="12.95" customHeight="1">
      <c r="B71" s="25" t="s">
        <v>164</v>
      </c>
      <c r="C71" s="26"/>
    </row>
    <row r="72" spans="2:28" s="189" customFormat="1" ht="12.75" customHeight="1">
      <c r="B72" s="193" t="s">
        <v>163</v>
      </c>
      <c r="C72" s="219"/>
      <c r="Z72" s="220"/>
      <c r="AA72" s="220"/>
      <c r="AB72" s="220"/>
    </row>
    <row r="73" spans="2:28" ht="12.75" customHeight="1" thickBot="1"/>
    <row r="74" spans="2:28" ht="16.5" customHeight="1" thickTop="1">
      <c r="B74" s="12" t="str">
        <f>'1'!B37</f>
        <v>(Last Update: 11/03/2026)</v>
      </c>
      <c r="C74" s="104"/>
      <c r="D74" s="104"/>
      <c r="E74" s="104"/>
      <c r="F74" s="104"/>
      <c r="G74" s="104"/>
      <c r="H74" s="104"/>
      <c r="I74" s="104"/>
      <c r="J74" s="104"/>
      <c r="K74" s="104"/>
      <c r="L74" s="104"/>
      <c r="M74" s="104"/>
      <c r="N74" s="104"/>
      <c r="O74" s="104"/>
      <c r="P74" s="104"/>
    </row>
    <row r="75" spans="2:28" ht="4.5" customHeight="1">
      <c r="B75" s="14"/>
    </row>
    <row r="76" spans="2:28" ht="16.5" customHeight="1">
      <c r="B76" s="15" t="str">
        <f>+'1'!B39</f>
        <v>COPYRIGHT © :2026, REPUBLIC OF CYPRUS, STATISTICAL SERVICE</v>
      </c>
    </row>
    <row r="77" spans="2:28" ht="12.75" customHeight="1"/>
    <row r="78" spans="2:28" ht="12.75" customHeight="1"/>
  </sheetData>
  <mergeCells count="8">
    <mergeCell ref="M4:N4"/>
    <mergeCell ref="O4:P4"/>
    <mergeCell ref="B4:B5"/>
    <mergeCell ref="C4:D4"/>
    <mergeCell ref="E4:F4"/>
    <mergeCell ref="G4:H4"/>
    <mergeCell ref="I4:J4"/>
    <mergeCell ref="K4:L4"/>
  </mergeCells>
  <phoneticPr fontId="0" type="noConversion"/>
  <printOptions horizontalCentered="1"/>
  <pageMargins left="0.15748031496062992" right="0.15748031496062992" top="0.19685039370078741" bottom="0.19685039370078741" header="0.15748031496062992" footer="0.15748031496062992"/>
  <pageSetup paperSize="9" scale="6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80"/>
  <sheetViews>
    <sheetView zoomScaleNormal="100" zoomScaleSheetLayoutView="100" workbookViewId="0">
      <pane ySplit="5" topLeftCell="A6" activePane="bottomLeft" state="frozen"/>
      <selection pane="bottomLeft"/>
    </sheetView>
  </sheetViews>
  <sheetFormatPr defaultColWidth="5" defaultRowHeight="19.899999999999999" customHeight="1"/>
  <cols>
    <col min="1" max="1" width="2.140625" style="3" customWidth="1"/>
    <col min="2" max="2" width="5.85546875" style="3" customWidth="1"/>
    <col min="3" max="8" width="12.85546875" style="3" customWidth="1"/>
    <col min="9" max="9" width="2.140625" style="3" customWidth="1"/>
    <col min="10" max="16384" width="5" style="3"/>
  </cols>
  <sheetData>
    <row r="1" spans="1:9" ht="37.5" customHeight="1" thickBot="1">
      <c r="B1" s="1" t="s">
        <v>196</v>
      </c>
      <c r="C1" s="125"/>
      <c r="D1" s="126"/>
      <c r="E1" s="127"/>
      <c r="F1" s="2"/>
      <c r="G1" s="2"/>
      <c r="H1" s="2"/>
    </row>
    <row r="2" spans="1:9" ht="18.75" customHeight="1" thickTop="1">
      <c r="D2" s="110"/>
      <c r="E2" s="128"/>
    </row>
    <row r="3" spans="1:9" ht="24.75" customHeight="1">
      <c r="B3" s="290" t="s">
        <v>37</v>
      </c>
      <c r="C3" s="290" t="s">
        <v>137</v>
      </c>
      <c r="D3" s="291"/>
      <c r="E3" s="290" t="s">
        <v>157</v>
      </c>
      <c r="F3" s="290"/>
      <c r="G3" s="290"/>
      <c r="H3" s="290"/>
    </row>
    <row r="4" spans="1:9" ht="29.25" customHeight="1">
      <c r="B4" s="290"/>
      <c r="C4" s="291"/>
      <c r="D4" s="291"/>
      <c r="E4" s="288" t="s">
        <v>158</v>
      </c>
      <c r="F4" s="288"/>
      <c r="G4" s="288" t="s">
        <v>159</v>
      </c>
      <c r="H4" s="287"/>
      <c r="I4" s="106"/>
    </row>
    <row r="5" spans="1:9" ht="27" customHeight="1">
      <c r="B5" s="290"/>
      <c r="C5" s="168" t="s">
        <v>160</v>
      </c>
      <c r="D5" s="168" t="s">
        <v>138</v>
      </c>
      <c r="E5" s="168" t="s">
        <v>160</v>
      </c>
      <c r="F5" s="168" t="s">
        <v>138</v>
      </c>
      <c r="G5" s="168" t="s">
        <v>160</v>
      </c>
      <c r="H5" s="168" t="s">
        <v>138</v>
      </c>
      <c r="I5" s="106"/>
    </row>
    <row r="6" spans="1:9" s="216" customFormat="1" ht="15.75" customHeight="1">
      <c r="A6" s="189"/>
      <c r="B6" s="212">
        <v>2023</v>
      </c>
      <c r="C6" s="213">
        <v>6951.8881396153838</v>
      </c>
      <c r="D6" s="213">
        <v>47149.711994863552</v>
      </c>
      <c r="E6" s="213">
        <v>2263.3139999999999</v>
      </c>
      <c r="F6" s="214">
        <v>21833.535</v>
      </c>
      <c r="G6" s="213">
        <v>7805.7939999999999</v>
      </c>
      <c r="H6" s="213">
        <v>56192.976999999999</v>
      </c>
      <c r="I6" s="215"/>
    </row>
    <row r="7" spans="1:9" s="216" customFormat="1" ht="15.75" customHeight="1">
      <c r="A7" s="189"/>
      <c r="B7" s="212">
        <v>2022</v>
      </c>
      <c r="C7" s="213">
        <v>8907.5751326999998</v>
      </c>
      <c r="D7" s="213">
        <v>55835.883937197599</v>
      </c>
      <c r="E7" s="213">
        <v>2273.9409999999998</v>
      </c>
      <c r="F7" s="214">
        <v>20554.928</v>
      </c>
      <c r="G7" s="213">
        <v>7734.1390000000001</v>
      </c>
      <c r="H7" s="213">
        <v>57396.408000000003</v>
      </c>
      <c r="I7" s="215"/>
    </row>
    <row r="8" spans="1:9" s="216" customFormat="1" ht="15.75" customHeight="1">
      <c r="A8" s="189"/>
      <c r="B8" s="212">
        <v>2021</v>
      </c>
      <c r="C8" s="213">
        <v>9391</v>
      </c>
      <c r="D8" s="213">
        <v>50780.1</v>
      </c>
      <c r="E8" s="213">
        <v>2308.0430000000001</v>
      </c>
      <c r="F8" s="214">
        <v>17569.813999999998</v>
      </c>
      <c r="G8" s="213">
        <v>6034.7110000000002</v>
      </c>
      <c r="H8" s="213">
        <v>38175.68</v>
      </c>
      <c r="I8" s="215"/>
    </row>
    <row r="9" spans="1:9" s="216" customFormat="1" ht="15.75" customHeight="1">
      <c r="A9" s="189"/>
      <c r="B9" s="212">
        <v>2020</v>
      </c>
      <c r="C9" s="213">
        <f>+'[1]20'!$G$31</f>
        <v>8600.6959999999999</v>
      </c>
      <c r="D9" s="213">
        <v>43618.128000000004</v>
      </c>
      <c r="E9" s="213">
        <v>1348.5299999999997</v>
      </c>
      <c r="F9" s="214">
        <v>9900.5470000000041</v>
      </c>
      <c r="G9" s="213">
        <v>6013.0490000000018</v>
      </c>
      <c r="H9" s="213">
        <v>32367.230999999996</v>
      </c>
      <c r="I9" s="215"/>
    </row>
    <row r="10" spans="1:9" s="216" customFormat="1" ht="15.75" customHeight="1">
      <c r="A10" s="189"/>
      <c r="B10" s="212">
        <v>2019</v>
      </c>
      <c r="C10" s="213">
        <v>9548.9320000000007</v>
      </c>
      <c r="D10" s="213">
        <v>51224.374000000003</v>
      </c>
      <c r="E10" s="213">
        <v>1666.356</v>
      </c>
      <c r="F10" s="214">
        <v>12547.382</v>
      </c>
      <c r="G10" s="213">
        <v>8920.2829999999994</v>
      </c>
      <c r="H10" s="213">
        <v>50870.097000000002</v>
      </c>
      <c r="I10" s="215"/>
    </row>
    <row r="11" spans="1:9" s="216" customFormat="1" ht="15.75" customHeight="1">
      <c r="A11" s="189"/>
      <c r="B11" s="212">
        <v>2018</v>
      </c>
      <c r="C11" s="213">
        <v>8932</v>
      </c>
      <c r="D11" s="213">
        <v>47138.535000000003</v>
      </c>
      <c r="E11" s="213">
        <v>1482.3489999999999</v>
      </c>
      <c r="F11" s="214">
        <v>11220.906999999999</v>
      </c>
      <c r="G11" s="213">
        <v>7571.9260000000004</v>
      </c>
      <c r="H11" s="213">
        <v>42473.141000000003</v>
      </c>
      <c r="I11" s="215"/>
    </row>
    <row r="12" spans="1:9" s="216" customFormat="1" ht="15.75" customHeight="1">
      <c r="A12" s="189"/>
      <c r="B12" s="212">
        <v>2017</v>
      </c>
      <c r="C12" s="213">
        <v>9056</v>
      </c>
      <c r="D12" s="213">
        <v>48372.621652999995</v>
      </c>
      <c r="E12" s="213">
        <v>1112.183</v>
      </c>
      <c r="F12" s="214">
        <v>8561.4179999999997</v>
      </c>
      <c r="G12" s="213">
        <v>8626.8700000000008</v>
      </c>
      <c r="H12" s="213">
        <v>49992.550999999999</v>
      </c>
      <c r="I12" s="215"/>
    </row>
    <row r="13" spans="1:9" s="216" customFormat="1" ht="15.75" customHeight="1">
      <c r="A13" s="189"/>
      <c r="B13" s="212">
        <v>2016</v>
      </c>
      <c r="C13" s="213">
        <v>8100</v>
      </c>
      <c r="D13" s="213">
        <v>43772.4</v>
      </c>
      <c r="E13" s="213">
        <v>645.02099999999996</v>
      </c>
      <c r="F13" s="214">
        <v>5192.9459999999999</v>
      </c>
      <c r="G13" s="213">
        <v>7215.9790000000003</v>
      </c>
      <c r="H13" s="213">
        <v>35604.952000000005</v>
      </c>
      <c r="I13" s="215"/>
    </row>
    <row r="14" spans="1:9" s="216" customFormat="1" ht="15.75" customHeight="1">
      <c r="A14" s="189"/>
      <c r="B14" s="212">
        <v>2015</v>
      </c>
      <c r="C14" s="213">
        <v>6948</v>
      </c>
      <c r="D14" s="213">
        <f>46768.3-3892.2</f>
        <v>42876.100000000006</v>
      </c>
      <c r="E14" s="213">
        <v>2374.3319999999999</v>
      </c>
      <c r="F14" s="214">
        <v>10968.061</v>
      </c>
      <c r="G14" s="213">
        <v>6983.2669999999998</v>
      </c>
      <c r="H14" s="213">
        <v>36365.75</v>
      </c>
      <c r="I14" s="215"/>
    </row>
    <row r="15" spans="1:9" s="216" customFormat="1" ht="15.75" customHeight="1">
      <c r="A15" s="189"/>
      <c r="B15" s="212">
        <v>2014</v>
      </c>
      <c r="C15" s="213">
        <v>6050</v>
      </c>
      <c r="D15" s="213">
        <v>35017</v>
      </c>
      <c r="E15" s="213">
        <v>955</v>
      </c>
      <c r="F15" s="214">
        <v>6545</v>
      </c>
      <c r="G15" s="213">
        <v>6407</v>
      </c>
      <c r="H15" s="213">
        <v>24343</v>
      </c>
      <c r="I15" s="215"/>
    </row>
    <row r="16" spans="1:9" s="216" customFormat="1" ht="15.75" customHeight="1">
      <c r="A16" s="189"/>
      <c r="B16" s="212">
        <v>2013</v>
      </c>
      <c r="C16" s="213">
        <v>6511</v>
      </c>
      <c r="D16" s="213">
        <v>36189</v>
      </c>
      <c r="E16" s="213">
        <v>1060</v>
      </c>
      <c r="F16" s="214">
        <v>6609</v>
      </c>
      <c r="G16" s="213">
        <v>7540</v>
      </c>
      <c r="H16" s="213">
        <v>32760</v>
      </c>
      <c r="I16" s="215"/>
    </row>
    <row r="17" spans="1:9" s="216" customFormat="1" ht="15.75" customHeight="1">
      <c r="A17" s="189"/>
      <c r="B17" s="212">
        <v>2012</v>
      </c>
      <c r="C17" s="213">
        <f>1302+4272+7+55</f>
        <v>5636</v>
      </c>
      <c r="D17" s="213">
        <v>31927</v>
      </c>
      <c r="E17" s="213">
        <f>1164+0.104+2.118</f>
        <v>1166.222</v>
      </c>
      <c r="F17" s="214">
        <f>7547+20.641+70.638</f>
        <v>7638.2789999999995</v>
      </c>
      <c r="G17" s="213">
        <f>7653+2.076+0.152+306.338+4.896</f>
        <v>7966.4619999999995</v>
      </c>
      <c r="H17" s="213">
        <f>30632+9.834+0.451+851.569+36.06</f>
        <v>31529.914000000001</v>
      </c>
      <c r="I17" s="215"/>
    </row>
    <row r="18" spans="1:9" s="216" customFormat="1" ht="15.75" customHeight="1">
      <c r="A18" s="189"/>
      <c r="B18" s="212">
        <v>2011</v>
      </c>
      <c r="C18" s="213">
        <f>1165+4594+7+66</f>
        <v>5832</v>
      </c>
      <c r="D18" s="213">
        <v>35257</v>
      </c>
      <c r="E18" s="213">
        <f>1026+10.209</f>
        <v>1036.2090000000001</v>
      </c>
      <c r="F18" s="214">
        <f>6895+38.284</f>
        <v>6933.2839999999997</v>
      </c>
      <c r="G18" s="213">
        <f>7663+1063.513</f>
        <v>8726.512999999999</v>
      </c>
      <c r="H18" s="213">
        <f>28817+4597.806</f>
        <v>33414.805999999997</v>
      </c>
      <c r="I18" s="215"/>
    </row>
    <row r="19" spans="1:9" s="216" customFormat="1" ht="15.75" customHeight="1">
      <c r="A19" s="189"/>
      <c r="B19" s="212">
        <v>2010</v>
      </c>
      <c r="C19" s="213">
        <v>5419</v>
      </c>
      <c r="D19" s="213">
        <v>30130</v>
      </c>
      <c r="E19" s="213">
        <f>751+0.061+0.027+38.386+1.101+20.2+18+23.193+0.55+0.103+0.5+1.294+8.94+2.019+0.009+41.712</f>
        <v>907.09500000000003</v>
      </c>
      <c r="F19" s="214">
        <f>6007+1.22+0.489+105.934+4.466+149.175+31.103+172.827+2.642+1.164+3.41+12.155+39.44+22.369+0.179+209.505</f>
        <v>6763.0779999999995</v>
      </c>
      <c r="G19" s="213">
        <f>3912+2.543+1.287+4.182+3.271+11.528+0.288+9.66+868.458+133.899+1.155+0.016+17.549+0.327+1.336+1.056</f>
        <v>4968.5549999999994</v>
      </c>
      <c r="H19" s="213">
        <f>12641+58.533+33.962+61.775+79.261+58.971+2.249+38.014+4869.869+711.335+20.832+0.242+161.737+3.772+13.855+4.128</f>
        <v>18759.534999999996</v>
      </c>
      <c r="I19" s="215"/>
    </row>
    <row r="20" spans="1:9" s="132" customFormat="1" ht="15.75" customHeight="1">
      <c r="A20" s="3"/>
      <c r="B20" s="114">
        <v>2009</v>
      </c>
      <c r="C20" s="129">
        <v>4797</v>
      </c>
      <c r="D20" s="129">
        <f>8765+15650+95+350</f>
        <v>24860</v>
      </c>
      <c r="E20" s="129">
        <f>858+0.347+0.081+42.131+0.728+16.131+0.025+0.045+14.68+0.066+6.5+4.936+2.028+0.16+0.419-8.245</f>
        <v>938.03199999999981</v>
      </c>
      <c r="F20" s="130">
        <f>6881+2.218+0.818+122.29+3.835+102.491+0.226+0.426+104.517+0.637+25.119+56.168+7.4+2.566+3.03-37.568</f>
        <v>7275.172999999998</v>
      </c>
      <c r="G20" s="129">
        <f>3215+3.099+20.563+27.725+761.325+85.226+1.922+42.264+2.319+2.284+3.289+120.593+286.345+41.322+34.599+939.654+30.625+870.587+1067.802-4.286-0.62-0.22</f>
        <v>7551.4169999999995</v>
      </c>
      <c r="H20" s="129">
        <f>9697+82.189+104.617+75.625+3980.918+418.804+29.373+252.867+33.14+12.943+8.027+368.323+765.158+102.591+84.427+2494.136+45.877+1576.876+3742.928-22.609-3.972-2.42</f>
        <v>23846.817999999999</v>
      </c>
      <c r="I20" s="131"/>
    </row>
    <row r="21" spans="1:9" s="132" customFormat="1" ht="15.75" customHeight="1">
      <c r="A21" s="3"/>
      <c r="B21" s="114">
        <v>2008</v>
      </c>
      <c r="C21" s="129">
        <v>5572</v>
      </c>
      <c r="D21" s="129">
        <v>41262</v>
      </c>
      <c r="E21" s="129">
        <v>987.14400000000001</v>
      </c>
      <c r="F21" s="130">
        <v>7581.9650000000001</v>
      </c>
      <c r="G21" s="129">
        <v>4327.9470000000001</v>
      </c>
      <c r="H21" s="129">
        <v>5578.9070000000002</v>
      </c>
      <c r="I21" s="131"/>
    </row>
    <row r="22" spans="1:9" s="132" customFormat="1" ht="15.75" customHeight="1">
      <c r="A22" s="3"/>
      <c r="B22" s="179">
        <v>2007</v>
      </c>
      <c r="C22" s="129">
        <v>5642</v>
      </c>
      <c r="D22" s="129">
        <v>41526</v>
      </c>
      <c r="E22" s="129">
        <f>9.854+58.766+7.91+0.189+0.012+1.354+0.012+1.433+0.974+0.122+0.03+0.024+0.961+1.02+0.575+0.427+2.93+0.03+132.614+0.465+13.575+1.633+5.261+0.418+0.191+75.228+53.76+732.403</f>
        <v>1102.171</v>
      </c>
      <c r="F22" s="130">
        <v>7668.2897599999997</v>
      </c>
      <c r="G22" s="129">
        <f>24.89+0.505+27.592+159.918+0.883+0.053+1.2+0.91+15.417+0.145+3.138+0.3+0.779+3.506+94.214+1.575+642.004+106.799+2.374+112.004+1550.605+0.793+22.722+0.27+26.924+8.258+96.897+9.375+142.143+56.937+4+1.8+40.917+0.368+2.624+1.392+43.187+390.815</f>
        <v>3598.2329999999993</v>
      </c>
      <c r="H22" s="129">
        <v>5680.4943600000015</v>
      </c>
      <c r="I22" s="131"/>
    </row>
    <row r="23" spans="1:9" s="132" customFormat="1" ht="15.75" customHeight="1">
      <c r="A23" s="3"/>
      <c r="B23" s="179">
        <v>2006</v>
      </c>
      <c r="C23" s="129">
        <v>5757</v>
      </c>
      <c r="D23" s="129">
        <v>38128</v>
      </c>
      <c r="E23" s="129">
        <v>741.79200000000003</v>
      </c>
      <c r="F23" s="130">
        <v>5608.6324799999993</v>
      </c>
      <c r="G23" s="129">
        <v>3910.7049999999999</v>
      </c>
      <c r="H23" s="129">
        <v>5598.9789600000004</v>
      </c>
      <c r="I23" s="131"/>
    </row>
    <row r="24" spans="1:9" s="132" customFormat="1" ht="15.75" customHeight="1">
      <c r="A24" s="3"/>
      <c r="B24" s="179">
        <v>2005</v>
      </c>
      <c r="C24" s="129">
        <v>5474</v>
      </c>
      <c r="D24" s="129">
        <v>38990</v>
      </c>
      <c r="E24" s="129">
        <v>2057.5549999999998</v>
      </c>
      <c r="F24" s="130">
        <v>11249.766149999999</v>
      </c>
      <c r="G24" s="129">
        <v>5473.1729999999998</v>
      </c>
      <c r="H24" s="129">
        <v>15695.200100000002</v>
      </c>
      <c r="I24" s="131"/>
    </row>
    <row r="25" spans="1:9" s="132" customFormat="1" ht="15.75" customHeight="1">
      <c r="A25" s="3"/>
      <c r="B25" s="179">
        <v>2004</v>
      </c>
      <c r="C25" s="129">
        <v>5427</v>
      </c>
      <c r="D25" s="129">
        <v>38322</v>
      </c>
      <c r="E25" s="129">
        <v>1947.287</v>
      </c>
      <c r="F25" s="130">
        <v>5775.8374000000003</v>
      </c>
      <c r="G25" s="129">
        <v>4493</v>
      </c>
      <c r="H25" s="129">
        <v>5512.6</v>
      </c>
      <c r="I25" s="131"/>
    </row>
    <row r="26" spans="1:9" s="132" customFormat="1" ht="15.75" customHeight="1">
      <c r="A26" s="3"/>
      <c r="B26" s="179">
        <v>2003</v>
      </c>
      <c r="C26" s="129">
        <v>3559</v>
      </c>
      <c r="D26" s="129">
        <v>22258</v>
      </c>
      <c r="E26" s="129">
        <v>282.77499999999998</v>
      </c>
      <c r="F26" s="130">
        <v>1659.50712</v>
      </c>
      <c r="G26" s="129">
        <v>2790</v>
      </c>
      <c r="H26" s="129">
        <v>4124.5199999999995</v>
      </c>
      <c r="I26" s="131"/>
    </row>
    <row r="27" spans="1:9" s="132" customFormat="1" ht="15.75" customHeight="1">
      <c r="A27" s="3"/>
      <c r="B27" s="179">
        <v>2002</v>
      </c>
      <c r="C27" s="129">
        <v>3748</v>
      </c>
      <c r="D27" s="129">
        <v>23669</v>
      </c>
      <c r="E27" s="129">
        <v>158</v>
      </c>
      <c r="F27" s="130">
        <v>1106.6400000000001</v>
      </c>
      <c r="G27" s="129">
        <v>2182</v>
      </c>
      <c r="H27" s="129">
        <v>6547.62</v>
      </c>
      <c r="I27" s="131"/>
    </row>
    <row r="28" spans="1:9" s="132" customFormat="1" ht="15.75" customHeight="1">
      <c r="A28" s="3"/>
      <c r="B28" s="179">
        <v>2001</v>
      </c>
      <c r="C28" s="129">
        <v>4129</v>
      </c>
      <c r="D28" s="129">
        <v>21872</v>
      </c>
      <c r="E28" s="129">
        <v>125</v>
      </c>
      <c r="F28" s="130">
        <v>1606.02</v>
      </c>
      <c r="G28" s="129">
        <v>2579</v>
      </c>
      <c r="H28" s="129">
        <v>8099.7</v>
      </c>
      <c r="I28" s="131"/>
    </row>
    <row r="29" spans="1:9" s="132" customFormat="1" ht="15.75" customHeight="1">
      <c r="A29" s="3"/>
      <c r="B29" s="179">
        <v>2000</v>
      </c>
      <c r="C29" s="129">
        <v>4097</v>
      </c>
      <c r="D29" s="129">
        <v>22903.802321647639</v>
      </c>
      <c r="E29" s="129">
        <v>113</v>
      </c>
      <c r="F29" s="130">
        <v>1337.8349285975457</v>
      </c>
      <c r="G29" s="129">
        <v>2304</v>
      </c>
      <c r="H29" s="129">
        <v>7090.695981711131</v>
      </c>
      <c r="I29" s="131"/>
    </row>
    <row r="30" spans="1:9" s="132" customFormat="1" ht="15.75" customHeight="1">
      <c r="A30" s="3"/>
      <c r="B30" s="114">
        <v>1999</v>
      </c>
      <c r="C30" s="129">
        <v>3744</v>
      </c>
      <c r="D30" s="129">
        <v>23486.435413156916</v>
      </c>
      <c r="E30" s="129">
        <v>88</v>
      </c>
      <c r="F30" s="130">
        <v>958.52540861203477</v>
      </c>
      <c r="G30" s="129">
        <v>2182</v>
      </c>
      <c r="H30" s="129">
        <v>6564.4467377672681</v>
      </c>
      <c r="I30" s="131"/>
    </row>
    <row r="31" spans="1:9" s="132" customFormat="1" ht="15.75" customHeight="1">
      <c r="A31" s="3"/>
      <c r="B31" s="114">
        <v>1998</v>
      </c>
      <c r="C31" s="129">
        <v>3678</v>
      </c>
      <c r="D31" s="129">
        <v>23301.90645748829</v>
      </c>
      <c r="E31" s="129">
        <v>96</v>
      </c>
      <c r="F31" s="130">
        <v>845.75771348120713</v>
      </c>
      <c r="G31" s="129">
        <v>2471</v>
      </c>
      <c r="H31" s="129">
        <v>7569.1043852964604</v>
      </c>
      <c r="I31" s="131"/>
    </row>
    <row r="32" spans="1:9" s="132" customFormat="1" ht="15.75" customHeight="1">
      <c r="A32" s="3"/>
      <c r="B32" s="114">
        <v>1997</v>
      </c>
      <c r="C32" s="129">
        <v>3377</v>
      </c>
      <c r="D32" s="129">
        <v>22039.249992311296</v>
      </c>
      <c r="E32" s="129">
        <v>63</v>
      </c>
      <c r="F32" s="130">
        <v>664.64596069533252</v>
      </c>
      <c r="G32" s="129">
        <v>2317</v>
      </c>
      <c r="H32" s="129">
        <v>6841.2401712702085</v>
      </c>
      <c r="I32" s="131"/>
    </row>
    <row r="33" spans="1:9" s="132" customFormat="1" ht="15.75" customHeight="1">
      <c r="A33" s="3"/>
      <c r="B33" s="114">
        <v>1996</v>
      </c>
      <c r="C33" s="129">
        <v>3436</v>
      </c>
      <c r="D33" s="129">
        <v>21940.151108711478</v>
      </c>
      <c r="E33" s="129">
        <v>119</v>
      </c>
      <c r="F33" s="130">
        <v>826.96309762606916</v>
      </c>
      <c r="G33" s="129">
        <v>2367</v>
      </c>
      <c r="H33" s="129">
        <v>6858.3261856839708</v>
      </c>
      <c r="I33" s="131"/>
    </row>
    <row r="34" spans="1:9" s="132" customFormat="1" ht="15.75" customHeight="1">
      <c r="A34" s="3"/>
      <c r="B34" s="114">
        <v>1995</v>
      </c>
      <c r="C34" s="129">
        <v>3022</v>
      </c>
      <c r="D34" s="129">
        <v>16672.532864948727</v>
      </c>
      <c r="E34" s="129">
        <v>448</v>
      </c>
      <c r="F34" s="130">
        <v>2185.301243520129</v>
      </c>
      <c r="G34" s="129">
        <v>2599</v>
      </c>
      <c r="H34" s="129">
        <v>7357.237806565814</v>
      </c>
      <c r="I34" s="131"/>
    </row>
    <row r="35" spans="1:9" s="132" customFormat="1" ht="15.75" customHeight="1">
      <c r="A35" s="3"/>
      <c r="B35" s="114">
        <v>1994</v>
      </c>
      <c r="C35" s="129">
        <v>3082</v>
      </c>
      <c r="D35" s="129">
        <v>18405.054726504168</v>
      </c>
      <c r="E35" s="129">
        <v>396</v>
      </c>
      <c r="F35" s="130">
        <v>1971.7260633481071</v>
      </c>
      <c r="G35" s="129">
        <v>2184</v>
      </c>
      <c r="H35" s="129">
        <v>5944.2244145477162</v>
      </c>
      <c r="I35" s="131"/>
    </row>
    <row r="36" spans="1:9" s="132" customFormat="1" ht="15.75" customHeight="1">
      <c r="A36" s="3"/>
      <c r="B36" s="114">
        <v>1993</v>
      </c>
      <c r="C36" s="129">
        <v>2978</v>
      </c>
      <c r="D36" s="129">
        <v>16065.979353260183</v>
      </c>
      <c r="E36" s="129">
        <v>406</v>
      </c>
      <c r="F36" s="130">
        <v>1964.8916575826024</v>
      </c>
      <c r="G36" s="129">
        <v>2478</v>
      </c>
      <c r="H36" s="129">
        <v>6653.2940127188294</v>
      </c>
      <c r="I36" s="131"/>
    </row>
    <row r="37" spans="1:9" ht="15.75" customHeight="1">
      <c r="B37" s="114">
        <v>1992</v>
      </c>
      <c r="C37" s="129">
        <v>2850</v>
      </c>
      <c r="D37" s="129">
        <v>14476.980012780339</v>
      </c>
      <c r="E37" s="129">
        <v>502</v>
      </c>
      <c r="F37" s="130">
        <v>2388.6248150438942</v>
      </c>
      <c r="G37" s="129">
        <v>2340</v>
      </c>
      <c r="H37" s="129">
        <v>5445.312793665873</v>
      </c>
      <c r="I37" s="106"/>
    </row>
    <row r="38" spans="1:9" ht="15.75" customHeight="1">
      <c r="B38" s="114">
        <v>1991</v>
      </c>
      <c r="C38" s="129">
        <v>2744</v>
      </c>
      <c r="D38" s="129">
        <v>13197.237533189584</v>
      </c>
      <c r="E38" s="129">
        <v>383</v>
      </c>
      <c r="F38" s="130">
        <v>2063.9905411824207</v>
      </c>
      <c r="G38" s="129">
        <v>2416</v>
      </c>
      <c r="H38" s="129">
        <v>4415.0261245160391</v>
      </c>
      <c r="I38" s="106"/>
    </row>
    <row r="39" spans="1:9" ht="15.75" customHeight="1">
      <c r="B39" s="114">
        <v>1990</v>
      </c>
      <c r="C39" s="129">
        <v>2741</v>
      </c>
      <c r="D39" s="129">
        <v>12691.491506542236</v>
      </c>
      <c r="E39" s="129">
        <v>298</v>
      </c>
      <c r="F39" s="129">
        <v>1568.4961231833297</v>
      </c>
      <c r="G39" s="129">
        <v>1862</v>
      </c>
      <c r="H39" s="129">
        <v>3851.1876488619009</v>
      </c>
      <c r="I39" s="106"/>
    </row>
    <row r="40" spans="1:9" ht="15.75" customHeight="1">
      <c r="B40" s="114">
        <v>1989</v>
      </c>
      <c r="C40" s="129">
        <v>2647</v>
      </c>
      <c r="D40" s="129">
        <v>11432.252244247995</v>
      </c>
      <c r="E40" s="129">
        <v>188</v>
      </c>
      <c r="F40" s="129">
        <v>958.52540861203477</v>
      </c>
      <c r="G40" s="129">
        <v>1835</v>
      </c>
      <c r="H40" s="129">
        <v>3786.260794089606</v>
      </c>
      <c r="I40" s="106"/>
    </row>
    <row r="41" spans="1:9" ht="15.75" customHeight="1">
      <c r="B41" s="114">
        <v>1988</v>
      </c>
      <c r="C41" s="129">
        <v>2575</v>
      </c>
      <c r="D41" s="129">
        <v>10477.144038518712</v>
      </c>
      <c r="E41" s="129">
        <v>168</v>
      </c>
      <c r="F41" s="130">
        <v>721.02980826074634</v>
      </c>
      <c r="G41" s="129">
        <v>1703</v>
      </c>
      <c r="H41" s="129">
        <v>3224.130919876844</v>
      </c>
      <c r="I41" s="106"/>
    </row>
    <row r="42" spans="1:9" ht="15.75" customHeight="1">
      <c r="B42" s="114">
        <v>1987</v>
      </c>
      <c r="C42" s="129">
        <v>2602</v>
      </c>
      <c r="D42" s="129">
        <v>9913.3055628645743</v>
      </c>
      <c r="E42" s="129">
        <v>189</v>
      </c>
      <c r="F42" s="129">
        <v>666.35456213670864</v>
      </c>
      <c r="G42" s="129">
        <v>1899</v>
      </c>
      <c r="H42" s="129">
        <v>3692.2877148139164</v>
      </c>
      <c r="I42" s="106"/>
    </row>
    <row r="43" spans="1:9" ht="15.75" customHeight="1">
      <c r="B43" s="114">
        <v>1986</v>
      </c>
      <c r="C43" s="129">
        <v>2548</v>
      </c>
      <c r="D43" s="129">
        <v>10092.708714209071</v>
      </c>
      <c r="E43" s="129">
        <v>90</v>
      </c>
      <c r="F43" s="130">
        <v>316.09126665459257</v>
      </c>
      <c r="G43" s="129">
        <v>1414</v>
      </c>
      <c r="H43" s="129">
        <v>2296.3603372095808</v>
      </c>
      <c r="I43" s="106"/>
    </row>
    <row r="44" spans="1:9" ht="15.75" customHeight="1">
      <c r="B44" s="114">
        <v>1985</v>
      </c>
      <c r="C44" s="129">
        <v>2433</v>
      </c>
      <c r="D44" s="129">
        <v>8047.5127888817897</v>
      </c>
      <c r="E44" s="129">
        <v>166</v>
      </c>
      <c r="F44" s="130">
        <v>459.61378773019135</v>
      </c>
      <c r="G44" s="129">
        <v>1298</v>
      </c>
      <c r="H44" s="129">
        <v>2128.9173959547152</v>
      </c>
      <c r="I44" s="106"/>
    </row>
    <row r="45" spans="1:9" ht="15.75" customHeight="1">
      <c r="B45" s="114">
        <v>1984</v>
      </c>
      <c r="C45" s="129">
        <v>2264</v>
      </c>
      <c r="D45" s="129">
        <v>7620.3624285377455</v>
      </c>
      <c r="E45" s="129">
        <v>145</v>
      </c>
      <c r="F45" s="129">
        <v>244.33000611679319</v>
      </c>
      <c r="G45" s="129">
        <v>836</v>
      </c>
      <c r="H45" s="129">
        <v>1312.2059069769032</v>
      </c>
      <c r="I45" s="106"/>
    </row>
    <row r="46" spans="1:9" ht="15.75" customHeight="1">
      <c r="B46" s="114">
        <v>1983</v>
      </c>
      <c r="C46" s="129">
        <v>2042</v>
      </c>
      <c r="D46" s="129">
        <v>5867.3373496857885</v>
      </c>
      <c r="E46" s="129">
        <v>191</v>
      </c>
      <c r="F46" s="129">
        <v>384.43532430963961</v>
      </c>
      <c r="G46" s="129">
        <v>959</v>
      </c>
      <c r="H46" s="129">
        <v>1192.6038060805708</v>
      </c>
      <c r="I46" s="106"/>
    </row>
    <row r="47" spans="1:9" ht="15.75" customHeight="1">
      <c r="B47" s="114">
        <v>1982</v>
      </c>
      <c r="C47" s="129">
        <v>1590</v>
      </c>
      <c r="D47" s="130">
        <v>4628.6013046880607</v>
      </c>
      <c r="E47" s="129">
        <v>283</v>
      </c>
      <c r="F47" s="129">
        <v>389.56112863376813</v>
      </c>
      <c r="G47" s="129">
        <v>1423</v>
      </c>
      <c r="H47" s="129">
        <v>1635.1315793970005</v>
      </c>
      <c r="I47" s="106"/>
    </row>
    <row r="48" spans="1:9" ht="15.75" customHeight="1">
      <c r="B48" s="114">
        <v>1981</v>
      </c>
      <c r="C48" s="129">
        <v>1452</v>
      </c>
      <c r="D48" s="130">
        <v>4116.0208722752077</v>
      </c>
      <c r="E48" s="129">
        <v>365</v>
      </c>
      <c r="F48" s="129">
        <v>372.47511422000639</v>
      </c>
      <c r="G48" s="129">
        <v>1082</v>
      </c>
      <c r="H48" s="129">
        <v>968.77701726029181</v>
      </c>
      <c r="I48" s="106"/>
    </row>
    <row r="49" spans="1:9" ht="15.75" customHeight="1">
      <c r="B49" s="114">
        <v>1980</v>
      </c>
      <c r="C49" s="129">
        <v>1325</v>
      </c>
      <c r="D49" s="130">
        <v>3285.6405717663865</v>
      </c>
      <c r="E49" s="129">
        <v>113</v>
      </c>
      <c r="F49" s="129">
        <v>152.06552828247968</v>
      </c>
      <c r="G49" s="129">
        <v>1431</v>
      </c>
      <c r="H49" s="129">
        <v>1066.1672994187338</v>
      </c>
      <c r="I49" s="106"/>
    </row>
    <row r="50" spans="1:9" ht="15.75" customHeight="1">
      <c r="A50" s="132"/>
      <c r="B50" s="114">
        <v>1979</v>
      </c>
      <c r="C50" s="133">
        <v>1305</v>
      </c>
      <c r="D50" s="133">
        <v>2400.5850251335273</v>
      </c>
      <c r="E50" s="129" t="s">
        <v>12</v>
      </c>
      <c r="F50" s="129" t="s">
        <v>12</v>
      </c>
      <c r="G50" s="129" t="s">
        <v>9</v>
      </c>
      <c r="H50" s="129" t="s">
        <v>12</v>
      </c>
      <c r="I50" s="106"/>
    </row>
    <row r="51" spans="1:9" ht="15.75" customHeight="1">
      <c r="A51" s="132"/>
      <c r="B51" s="114">
        <v>1978</v>
      </c>
      <c r="C51" s="133">
        <v>1265</v>
      </c>
      <c r="D51" s="133">
        <v>2009.3152950583831</v>
      </c>
      <c r="E51" s="129" t="s">
        <v>12</v>
      </c>
      <c r="F51" s="129" t="s">
        <v>12</v>
      </c>
      <c r="G51" s="129" t="s">
        <v>9</v>
      </c>
      <c r="H51" s="129" t="s">
        <v>12</v>
      </c>
      <c r="I51" s="106"/>
    </row>
    <row r="52" spans="1:9" ht="15.75" customHeight="1">
      <c r="A52" s="132"/>
      <c r="B52" s="114">
        <v>1977</v>
      </c>
      <c r="C52" s="133">
        <v>1209</v>
      </c>
      <c r="D52" s="133">
        <v>1659.051999576267</v>
      </c>
      <c r="E52" s="129" t="s">
        <v>12</v>
      </c>
      <c r="F52" s="129" t="s">
        <v>12</v>
      </c>
      <c r="G52" s="129" t="s">
        <v>9</v>
      </c>
      <c r="H52" s="129" t="s">
        <v>12</v>
      </c>
      <c r="I52" s="106"/>
    </row>
    <row r="53" spans="1:9" ht="15.75" customHeight="1">
      <c r="A53" s="132"/>
      <c r="B53" s="114">
        <v>1976</v>
      </c>
      <c r="C53" s="133">
        <v>1073</v>
      </c>
      <c r="D53" s="133">
        <v>1317.3317113010316</v>
      </c>
      <c r="E53" s="129" t="s">
        <v>12</v>
      </c>
      <c r="F53" s="129" t="s">
        <v>12</v>
      </c>
      <c r="G53" s="129" t="s">
        <v>9</v>
      </c>
      <c r="H53" s="129" t="s">
        <v>12</v>
      </c>
      <c r="I53" s="106"/>
    </row>
    <row r="54" spans="1:9" ht="15.75" customHeight="1">
      <c r="A54" s="132"/>
      <c r="B54" s="114">
        <v>1975</v>
      </c>
      <c r="C54" s="133">
        <v>942</v>
      </c>
      <c r="D54" s="133">
        <v>1095</v>
      </c>
      <c r="E54" s="129" t="s">
        <v>12</v>
      </c>
      <c r="F54" s="129" t="s">
        <v>12</v>
      </c>
      <c r="G54" s="129" t="s">
        <v>9</v>
      </c>
      <c r="H54" s="129" t="s">
        <v>12</v>
      </c>
      <c r="I54" s="106"/>
    </row>
    <row r="55" spans="1:9" ht="15.75" customHeight="1">
      <c r="A55" s="132"/>
      <c r="B55" s="114">
        <v>1974</v>
      </c>
      <c r="C55" s="133">
        <v>1207</v>
      </c>
      <c r="D55" s="133">
        <v>1321</v>
      </c>
      <c r="E55" s="129" t="s">
        <v>12</v>
      </c>
      <c r="F55" s="129" t="s">
        <v>12</v>
      </c>
      <c r="G55" s="129" t="s">
        <v>9</v>
      </c>
      <c r="H55" s="129" t="s">
        <v>12</v>
      </c>
      <c r="I55" s="106"/>
    </row>
    <row r="56" spans="1:9" ht="15.75" customHeight="1">
      <c r="A56" s="132"/>
      <c r="B56" s="114">
        <v>1973</v>
      </c>
      <c r="C56" s="133">
        <v>1470</v>
      </c>
      <c r="D56" s="133">
        <v>1510.4036741765397</v>
      </c>
      <c r="E56" s="129" t="s">
        <v>12</v>
      </c>
      <c r="F56" s="129" t="s">
        <v>12</v>
      </c>
      <c r="G56" s="129" t="s">
        <v>9</v>
      </c>
      <c r="H56" s="129" t="s">
        <v>12</v>
      </c>
      <c r="I56" s="106"/>
    </row>
    <row r="57" spans="1:9" ht="15.75" customHeight="1">
      <c r="A57" s="132"/>
      <c r="B57" s="114">
        <v>1972</v>
      </c>
      <c r="C57" s="133">
        <v>1309</v>
      </c>
      <c r="D57" s="133">
        <v>1166.9747844599283</v>
      </c>
      <c r="E57" s="129" t="s">
        <v>12</v>
      </c>
      <c r="F57" s="129" t="s">
        <v>12</v>
      </c>
      <c r="G57" s="129" t="s">
        <v>9</v>
      </c>
      <c r="H57" s="129" t="s">
        <v>12</v>
      </c>
      <c r="I57" s="106"/>
    </row>
    <row r="58" spans="1:9" ht="15.75" customHeight="1">
      <c r="A58" s="132"/>
      <c r="B58" s="114">
        <v>1971</v>
      </c>
      <c r="C58" s="133">
        <v>1257</v>
      </c>
      <c r="D58" s="133">
        <v>1079.8361109497432</v>
      </c>
      <c r="E58" s="129" t="s">
        <v>12</v>
      </c>
      <c r="F58" s="129" t="s">
        <v>12</v>
      </c>
      <c r="G58" s="129" t="s">
        <v>9</v>
      </c>
      <c r="H58" s="129" t="s">
        <v>12</v>
      </c>
    </row>
    <row r="59" spans="1:9" ht="15.75" customHeight="1">
      <c r="A59" s="132"/>
      <c r="B59" s="114">
        <v>1970</v>
      </c>
      <c r="C59" s="133">
        <v>1416</v>
      </c>
      <c r="D59" s="133">
        <v>810</v>
      </c>
      <c r="E59" s="129" t="s">
        <v>12</v>
      </c>
      <c r="F59" s="129" t="s">
        <v>12</v>
      </c>
      <c r="G59" s="129" t="s">
        <v>9</v>
      </c>
      <c r="H59" s="129" t="s">
        <v>12</v>
      </c>
    </row>
    <row r="60" spans="1:9" ht="15.75" customHeight="1">
      <c r="A60" s="132"/>
      <c r="B60" s="114">
        <v>1969</v>
      </c>
      <c r="C60" s="133">
        <v>1371</v>
      </c>
      <c r="D60" s="133">
        <v>714.19540249524164</v>
      </c>
      <c r="E60" s="129" t="s">
        <v>12</v>
      </c>
      <c r="F60" s="129" t="s">
        <v>12</v>
      </c>
      <c r="G60" s="129" t="s">
        <v>9</v>
      </c>
      <c r="H60" s="129" t="s">
        <v>12</v>
      </c>
    </row>
    <row r="61" spans="1:9" ht="15.75" customHeight="1">
      <c r="A61" s="132"/>
      <c r="B61" s="114">
        <v>1968</v>
      </c>
      <c r="C61" s="133">
        <v>1344</v>
      </c>
      <c r="D61" s="133">
        <v>633.89113475056126</v>
      </c>
      <c r="E61" s="129" t="s">
        <v>12</v>
      </c>
      <c r="F61" s="129" t="s">
        <v>12</v>
      </c>
      <c r="G61" s="129" t="s">
        <v>9</v>
      </c>
      <c r="H61" s="129" t="s">
        <v>12</v>
      </c>
    </row>
    <row r="62" spans="1:9" ht="15.75" customHeight="1">
      <c r="A62" s="132"/>
      <c r="B62" s="114">
        <v>1967</v>
      </c>
      <c r="C62" s="133">
        <v>974</v>
      </c>
      <c r="D62" s="133">
        <v>423.73315746129168</v>
      </c>
      <c r="E62" s="129" t="s">
        <v>12</v>
      </c>
      <c r="F62" s="129" t="s">
        <v>12</v>
      </c>
      <c r="G62" s="129" t="s">
        <v>9</v>
      </c>
      <c r="H62" s="129" t="s">
        <v>12</v>
      </c>
    </row>
    <row r="63" spans="1:9" ht="15.75" customHeight="1">
      <c r="A63" s="132"/>
      <c r="B63" s="114">
        <v>1966</v>
      </c>
      <c r="C63" s="133">
        <v>942</v>
      </c>
      <c r="D63" s="133">
        <v>386.14392575101579</v>
      </c>
      <c r="E63" s="129" t="s">
        <v>12</v>
      </c>
      <c r="F63" s="129" t="s">
        <v>12</v>
      </c>
      <c r="G63" s="129" t="s">
        <v>9</v>
      </c>
      <c r="H63" s="129" t="s">
        <v>12</v>
      </c>
    </row>
    <row r="64" spans="1:9" ht="15.75" customHeight="1">
      <c r="A64" s="132"/>
      <c r="B64" s="114">
        <v>1965</v>
      </c>
      <c r="C64" s="133">
        <v>1112</v>
      </c>
      <c r="D64" s="133">
        <v>415.19015025441081</v>
      </c>
      <c r="E64" s="129" t="s">
        <v>12</v>
      </c>
      <c r="F64" s="129" t="s">
        <v>12</v>
      </c>
      <c r="G64" s="129" t="s">
        <v>9</v>
      </c>
      <c r="H64" s="129" t="s">
        <v>12</v>
      </c>
    </row>
    <row r="65" spans="1:38" ht="15.75" customHeight="1">
      <c r="A65" s="132"/>
      <c r="B65" s="114">
        <v>1964</v>
      </c>
      <c r="C65" s="133">
        <v>658</v>
      </c>
      <c r="D65" s="133">
        <v>213.57518017202202</v>
      </c>
      <c r="E65" s="129" t="s">
        <v>12</v>
      </c>
      <c r="F65" s="129" t="s">
        <v>12</v>
      </c>
      <c r="G65" s="129" t="s">
        <v>9</v>
      </c>
      <c r="H65" s="129" t="s">
        <v>12</v>
      </c>
    </row>
    <row r="66" spans="1:38" ht="15.75" customHeight="1">
      <c r="A66" s="132"/>
      <c r="B66" s="114">
        <v>1963</v>
      </c>
      <c r="C66" s="133">
        <v>614</v>
      </c>
      <c r="D66" s="133">
        <v>271.66762917881198</v>
      </c>
      <c r="E66" s="129" t="s">
        <v>12</v>
      </c>
      <c r="F66" s="129" t="s">
        <v>12</v>
      </c>
      <c r="G66" s="129" t="s">
        <v>9</v>
      </c>
      <c r="H66" s="129" t="s">
        <v>12</v>
      </c>
    </row>
    <row r="67" spans="1:38" ht="15.75" customHeight="1">
      <c r="A67" s="132"/>
      <c r="B67" s="114">
        <v>1962</v>
      </c>
      <c r="C67" s="133">
        <v>585</v>
      </c>
      <c r="D67" s="133">
        <v>287.04504215119761</v>
      </c>
      <c r="E67" s="129" t="s">
        <v>12</v>
      </c>
      <c r="F67" s="129" t="s">
        <v>12</v>
      </c>
      <c r="G67" s="129" t="s">
        <v>9</v>
      </c>
      <c r="H67" s="129" t="s">
        <v>12</v>
      </c>
    </row>
    <row r="68" spans="1:38" ht="15.75" customHeight="1">
      <c r="A68" s="132"/>
      <c r="B68" s="114">
        <v>1961</v>
      </c>
      <c r="C68" s="133">
        <v>443</v>
      </c>
      <c r="D68" s="133">
        <v>211.86657873064584</v>
      </c>
      <c r="E68" s="129" t="s">
        <v>12</v>
      </c>
      <c r="F68" s="129" t="s">
        <v>12</v>
      </c>
      <c r="G68" s="129" t="s">
        <v>9</v>
      </c>
      <c r="H68" s="129" t="s">
        <v>12</v>
      </c>
    </row>
    <row r="69" spans="1:38" ht="15.75" customHeight="1">
      <c r="A69" s="132"/>
      <c r="B69" s="114">
        <v>1960</v>
      </c>
      <c r="C69" s="133">
        <v>514</v>
      </c>
      <c r="D69" s="133">
        <v>232.37096</v>
      </c>
      <c r="E69" s="129" t="s">
        <v>12</v>
      </c>
      <c r="F69" s="129" t="s">
        <v>12</v>
      </c>
      <c r="G69" s="129" t="s">
        <v>12</v>
      </c>
      <c r="H69" s="129" t="s">
        <v>12</v>
      </c>
    </row>
    <row r="70" spans="1:38" ht="3" customHeight="1">
      <c r="B70" s="134"/>
      <c r="C70" s="134"/>
      <c r="D70" s="134"/>
      <c r="E70" s="134"/>
      <c r="F70" s="134"/>
      <c r="G70" s="134"/>
      <c r="H70" s="134"/>
    </row>
    <row r="71" spans="1:38" s="189" customFormat="1" ht="12.75" customHeight="1">
      <c r="B71" s="193" t="s">
        <v>163</v>
      </c>
      <c r="C71" s="219"/>
      <c r="AJ71" s="220"/>
      <c r="AK71" s="220"/>
      <c r="AL71" s="220"/>
    </row>
    <row r="72" spans="1:38" ht="12.75" customHeight="1" thickBot="1">
      <c r="B72" s="106"/>
      <c r="C72" s="135"/>
    </row>
    <row r="73" spans="1:38" ht="17.25" customHeight="1" thickTop="1">
      <c r="B73" s="12" t="str">
        <f>'1'!B37</f>
        <v>(Last Update: 11/03/2026)</v>
      </c>
      <c r="C73" s="136"/>
      <c r="D73" s="13"/>
      <c r="E73" s="13"/>
      <c r="F73" s="13"/>
      <c r="G73" s="13"/>
      <c r="H73" s="13"/>
    </row>
    <row r="74" spans="1:38" ht="4.5" customHeight="1">
      <c r="B74" s="14"/>
    </row>
    <row r="75" spans="1:38" ht="17.25" customHeight="1">
      <c r="B75" s="15" t="str">
        <f>+'1'!B39</f>
        <v>COPYRIGHT © :2026, REPUBLIC OF CYPRUS, STATISTICAL SERVICE</v>
      </c>
    </row>
    <row r="76" spans="1:38" ht="12.75" customHeight="1"/>
    <row r="77" spans="1:38" ht="12.75" customHeight="1"/>
    <row r="78" spans="1:38" ht="12.75" customHeight="1"/>
    <row r="79" spans="1:38" ht="12.75" customHeight="1"/>
    <row r="80" spans="1:38" ht="12.75" customHeight="1"/>
  </sheetData>
  <mergeCells count="5">
    <mergeCell ref="B3:B5"/>
    <mergeCell ref="C3:D4"/>
    <mergeCell ref="E3:H3"/>
    <mergeCell ref="E4:F4"/>
    <mergeCell ref="G4:H4"/>
  </mergeCells>
  <phoneticPr fontId="0" type="noConversion"/>
  <printOptions horizontalCentered="1"/>
  <pageMargins left="0.15748031496062992" right="0.15748031496062992" top="0.19685039370078741" bottom="0.23622047244094491"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83"/>
  <sheetViews>
    <sheetView zoomScaleNormal="100" zoomScaleSheetLayoutView="70" workbookViewId="0">
      <pane xSplit="3" ySplit="3" topLeftCell="D4" activePane="bottomRight" state="frozen"/>
      <selection pane="topRight" activeCell="D1" sqref="D1"/>
      <selection pane="bottomLeft" activeCell="A4" sqref="A4"/>
      <selection pane="bottomRight"/>
    </sheetView>
  </sheetViews>
  <sheetFormatPr defaultColWidth="5" defaultRowHeight="12.75"/>
  <cols>
    <col min="1" max="1" width="2.140625" style="25" customWidth="1"/>
    <col min="2" max="2" width="40.140625" style="25" customWidth="1"/>
    <col min="3" max="3" width="9.42578125" style="26" customWidth="1"/>
    <col min="4" max="58" width="5.28515625" style="25" customWidth="1"/>
    <col min="59" max="67" width="5.5703125" style="25" bestFit="1" customWidth="1"/>
    <col min="68" max="68" width="5" style="25" customWidth="1"/>
    <col min="69" max="16384" width="5" style="25"/>
  </cols>
  <sheetData>
    <row r="1" spans="1:68" ht="37.5" customHeight="1" thickBot="1">
      <c r="A1" s="21"/>
      <c r="B1" s="22" t="s">
        <v>181</v>
      </c>
      <c r="C1" s="23"/>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row>
    <row r="2" spans="1:68" ht="18.75" customHeight="1" thickTop="1">
      <c r="D2" s="27"/>
      <c r="E2" s="28"/>
      <c r="F2" s="29"/>
      <c r="K2" s="30"/>
      <c r="L2" s="31"/>
      <c r="M2" s="32"/>
      <c r="R2" s="30"/>
      <c r="S2" s="31"/>
      <c r="T2" s="32"/>
      <c r="Y2" s="30"/>
      <c r="Z2" s="31"/>
      <c r="AA2" s="32"/>
      <c r="AF2" s="30"/>
      <c r="AG2" s="31"/>
      <c r="AH2" s="32"/>
      <c r="AM2" s="30"/>
      <c r="AN2" s="31"/>
      <c r="AO2" s="32"/>
    </row>
    <row r="3" spans="1:68" s="33" customFormat="1" ht="29.25" customHeight="1">
      <c r="B3" s="34" t="s">
        <v>14</v>
      </c>
      <c r="C3" s="170" t="s">
        <v>15</v>
      </c>
      <c r="D3" s="34">
        <v>1960</v>
      </c>
      <c r="E3" s="34">
        <v>1961</v>
      </c>
      <c r="F3" s="34">
        <v>1962</v>
      </c>
      <c r="G3" s="34">
        <v>1963</v>
      </c>
      <c r="H3" s="34">
        <v>1964</v>
      </c>
      <c r="I3" s="34">
        <v>1965</v>
      </c>
      <c r="J3" s="34">
        <v>1966</v>
      </c>
      <c r="K3" s="34">
        <v>1967</v>
      </c>
      <c r="L3" s="34">
        <v>1968</v>
      </c>
      <c r="M3" s="34">
        <v>1969</v>
      </c>
      <c r="N3" s="34">
        <v>1970</v>
      </c>
      <c r="O3" s="34">
        <v>1971</v>
      </c>
      <c r="P3" s="34">
        <v>1972</v>
      </c>
      <c r="Q3" s="34">
        <v>1973</v>
      </c>
      <c r="R3" s="34">
        <v>1974</v>
      </c>
      <c r="S3" s="34">
        <v>1975</v>
      </c>
      <c r="T3" s="34">
        <v>1976</v>
      </c>
      <c r="U3" s="34">
        <v>1977</v>
      </c>
      <c r="V3" s="34">
        <v>1978</v>
      </c>
      <c r="W3" s="34">
        <v>1979</v>
      </c>
      <c r="X3" s="34">
        <v>1980</v>
      </c>
      <c r="Y3" s="34">
        <v>1981</v>
      </c>
      <c r="Z3" s="34">
        <v>1982</v>
      </c>
      <c r="AA3" s="34">
        <v>1983</v>
      </c>
      <c r="AB3" s="34">
        <v>1984</v>
      </c>
      <c r="AC3" s="34">
        <v>1985</v>
      </c>
      <c r="AD3" s="34">
        <v>1986</v>
      </c>
      <c r="AE3" s="34">
        <v>1987</v>
      </c>
      <c r="AF3" s="34">
        <v>1988</v>
      </c>
      <c r="AG3" s="34">
        <v>1989</v>
      </c>
      <c r="AH3" s="34">
        <v>1990</v>
      </c>
      <c r="AI3" s="34">
        <v>1991</v>
      </c>
      <c r="AJ3" s="34">
        <v>1992</v>
      </c>
      <c r="AK3" s="34">
        <v>1993</v>
      </c>
      <c r="AL3" s="34">
        <v>1994</v>
      </c>
      <c r="AM3" s="34">
        <v>1995</v>
      </c>
      <c r="AN3" s="34">
        <v>1996</v>
      </c>
      <c r="AO3" s="34">
        <v>1997</v>
      </c>
      <c r="AP3" s="34">
        <v>1998</v>
      </c>
      <c r="AQ3" s="34">
        <v>1999</v>
      </c>
      <c r="AR3" s="34">
        <v>2000</v>
      </c>
      <c r="AS3" s="34">
        <v>2001</v>
      </c>
      <c r="AT3" s="34">
        <v>2002</v>
      </c>
      <c r="AU3" s="34">
        <v>2003</v>
      </c>
      <c r="AV3" s="34">
        <v>2004</v>
      </c>
      <c r="AW3" s="34">
        <v>2005</v>
      </c>
      <c r="AX3" s="34">
        <v>2006</v>
      </c>
      <c r="AY3" s="34">
        <v>2007</v>
      </c>
      <c r="AZ3" s="34">
        <v>2008</v>
      </c>
      <c r="BA3" s="174">
        <v>2009</v>
      </c>
      <c r="BB3" s="174">
        <v>2010</v>
      </c>
      <c r="BC3" s="34">
        <v>2011</v>
      </c>
      <c r="BD3" s="34">
        <v>2012</v>
      </c>
      <c r="BE3" s="34">
        <v>2013</v>
      </c>
      <c r="BF3" s="34">
        <v>2014</v>
      </c>
      <c r="BG3" s="34">
        <v>2015</v>
      </c>
      <c r="BH3" s="34">
        <v>2016</v>
      </c>
      <c r="BI3" s="34">
        <v>2017</v>
      </c>
      <c r="BJ3" s="34">
        <v>2018</v>
      </c>
      <c r="BK3" s="34">
        <v>2019</v>
      </c>
      <c r="BL3" s="34">
        <v>2020</v>
      </c>
      <c r="BM3" s="34">
        <v>2021</v>
      </c>
      <c r="BN3" s="34">
        <v>2022</v>
      </c>
      <c r="BO3" s="34">
        <v>2023</v>
      </c>
      <c r="BP3" s="25"/>
    </row>
    <row r="4" spans="1:68" ht="27" customHeight="1">
      <c r="A4" s="35"/>
      <c r="B4" s="36" t="s">
        <v>16</v>
      </c>
      <c r="C4" s="37"/>
      <c r="D4" s="38"/>
      <c r="E4" s="38"/>
      <c r="F4" s="38"/>
      <c r="G4" s="38"/>
      <c r="H4" s="38"/>
      <c r="I4" s="38"/>
      <c r="J4" s="39"/>
      <c r="K4" s="39"/>
      <c r="L4" s="39"/>
      <c r="M4" s="39"/>
      <c r="N4" s="39"/>
      <c r="O4" s="39"/>
      <c r="P4" s="39"/>
      <c r="Q4" s="39"/>
      <c r="R4" s="39"/>
      <c r="S4" s="39"/>
      <c r="T4" s="39"/>
      <c r="U4" s="39"/>
      <c r="V4" s="39"/>
      <c r="W4" s="39"/>
      <c r="X4" s="39"/>
      <c r="Y4" s="39"/>
      <c r="Z4" s="39"/>
      <c r="AA4" s="39"/>
      <c r="AB4" s="39"/>
      <c r="AC4" s="39"/>
      <c r="AD4" s="39"/>
      <c r="AE4" s="39"/>
      <c r="AF4" s="38"/>
      <c r="AG4" s="38"/>
      <c r="AH4" s="38"/>
      <c r="AI4" s="38"/>
      <c r="AJ4" s="38"/>
      <c r="AK4" s="38"/>
      <c r="AL4" s="39"/>
      <c r="AM4" s="254"/>
      <c r="AN4" s="254"/>
      <c r="AO4" s="254"/>
      <c r="AP4" s="254"/>
      <c r="AQ4" s="254"/>
      <c r="AR4" s="254"/>
      <c r="AS4" s="254"/>
      <c r="AT4" s="254"/>
      <c r="AU4" s="45"/>
      <c r="AV4" s="254"/>
      <c r="AW4" s="45"/>
      <c r="AX4" s="45"/>
      <c r="AY4" s="45"/>
      <c r="AZ4" s="45"/>
      <c r="BA4" s="45"/>
      <c r="BB4" s="45"/>
      <c r="BC4" s="45"/>
      <c r="BD4" s="45"/>
      <c r="BE4" s="45"/>
      <c r="BF4" s="45"/>
      <c r="BG4" s="45"/>
      <c r="BH4" s="45"/>
      <c r="BI4" s="45"/>
      <c r="BJ4" s="45"/>
      <c r="BK4" s="45"/>
      <c r="BL4" s="255"/>
      <c r="BM4" s="255"/>
      <c r="BN4" s="45"/>
      <c r="BO4" s="45"/>
    </row>
    <row r="5" spans="1:68" ht="16.5" customHeight="1">
      <c r="A5" s="35"/>
      <c r="B5" s="40" t="s">
        <v>142</v>
      </c>
      <c r="C5" s="41" t="s">
        <v>35</v>
      </c>
      <c r="D5" s="42">
        <v>38.5</v>
      </c>
      <c r="E5" s="42">
        <v>48.2</v>
      </c>
      <c r="F5" s="42">
        <v>52.8</v>
      </c>
      <c r="G5" s="42">
        <v>52.1</v>
      </c>
      <c r="H5" s="42">
        <v>45.6</v>
      </c>
      <c r="I5" s="42">
        <v>67.599999999999994</v>
      </c>
      <c r="J5" s="42">
        <v>65.8</v>
      </c>
      <c r="K5" s="42">
        <v>81.5</v>
      </c>
      <c r="L5" s="42">
        <v>82</v>
      </c>
      <c r="M5" s="42">
        <v>94.8</v>
      </c>
      <c r="N5" s="42">
        <v>92.7</v>
      </c>
      <c r="O5" s="42">
        <v>112.5</v>
      </c>
      <c r="P5" s="42">
        <v>121.7</v>
      </c>
      <c r="Q5" s="42">
        <v>113.7</v>
      </c>
      <c r="R5" s="42">
        <v>127.9</v>
      </c>
      <c r="S5" s="43">
        <v>107.9</v>
      </c>
      <c r="T5" s="42">
        <v>146.1</v>
      </c>
      <c r="U5" s="42">
        <v>159.6</v>
      </c>
      <c r="V5" s="42">
        <v>159</v>
      </c>
      <c r="W5" s="42">
        <v>190</v>
      </c>
      <c r="X5" s="42">
        <v>216.4</v>
      </c>
      <c r="Y5" s="42">
        <v>248.2</v>
      </c>
      <c r="Z5" s="42">
        <v>284.89999999999998</v>
      </c>
      <c r="AA5" s="42">
        <v>288.7</v>
      </c>
      <c r="AB5" s="42">
        <v>346.7</v>
      </c>
      <c r="AC5" s="42">
        <v>338.2</v>
      </c>
      <c r="AD5" s="42">
        <v>350</v>
      </c>
      <c r="AE5" s="43">
        <v>378.6</v>
      </c>
      <c r="AF5" s="42">
        <v>409.9</v>
      </c>
      <c r="AG5" s="42">
        <v>438.6</v>
      </c>
      <c r="AH5" s="42">
        <v>476.2</v>
      </c>
      <c r="AI5" s="42">
        <v>465.2</v>
      </c>
      <c r="AJ5" s="42">
        <v>507.5</v>
      </c>
      <c r="AK5" s="42">
        <v>525</v>
      </c>
      <c r="AL5" s="42">
        <v>524.70000000000005</v>
      </c>
      <c r="AM5" s="42">
        <v>591.20000000000005</v>
      </c>
      <c r="AN5" s="42">
        <v>590.70000000000005</v>
      </c>
      <c r="AO5" s="42">
        <v>572.29999999999995</v>
      </c>
      <c r="AP5" s="42">
        <v>595.1</v>
      </c>
      <c r="AQ5" s="42">
        <v>606</v>
      </c>
      <c r="AR5" s="42">
        <v>599.70000000000005</v>
      </c>
      <c r="AS5" s="42">
        <v>680.22054488364654</v>
      </c>
      <c r="AT5" s="42">
        <v>684.12708606000001</v>
      </c>
      <c r="AU5" s="42">
        <v>665.08596464999994</v>
      </c>
      <c r="AV5" s="44">
        <v>680.03312555999992</v>
      </c>
      <c r="AW5" s="44">
        <v>675.95609034999995</v>
      </c>
      <c r="AX5" s="44">
        <v>669.01379674000009</v>
      </c>
      <c r="AY5" s="44">
        <v>686.56438205836275</v>
      </c>
      <c r="AZ5" s="44">
        <v>725.4</v>
      </c>
      <c r="BA5" s="44">
        <v>712.7</v>
      </c>
      <c r="BB5" s="44">
        <v>740.4</v>
      </c>
      <c r="BC5" s="180">
        <v>761.2</v>
      </c>
      <c r="BD5" s="180">
        <v>729.1</v>
      </c>
      <c r="BE5" s="180">
        <v>700.8</v>
      </c>
      <c r="BF5" s="180">
        <v>666.1</v>
      </c>
      <c r="BG5" s="180">
        <v>698.1</v>
      </c>
      <c r="BH5" s="180">
        <v>703.1</v>
      </c>
      <c r="BI5" s="180">
        <v>742.5</v>
      </c>
      <c r="BJ5" s="180">
        <v>730.5</v>
      </c>
      <c r="BK5" s="180">
        <v>754.9</v>
      </c>
      <c r="BL5" s="182">
        <v>757.9</v>
      </c>
      <c r="BM5" s="182">
        <v>797.5</v>
      </c>
      <c r="BN5" s="180">
        <v>829.8</v>
      </c>
      <c r="BO5" s="180">
        <v>904.3</v>
      </c>
    </row>
    <row r="6" spans="1:68" ht="16.5" customHeight="1">
      <c r="A6" s="35"/>
      <c r="B6" s="40" t="s">
        <v>143</v>
      </c>
      <c r="C6" s="41" t="s">
        <v>35</v>
      </c>
      <c r="D6" s="42">
        <v>25.2</v>
      </c>
      <c r="E6" s="42">
        <v>33.659448395110665</v>
      </c>
      <c r="F6" s="42">
        <v>37.589231710275875</v>
      </c>
      <c r="G6" s="42">
        <v>35.53890998062446</v>
      </c>
      <c r="H6" s="42">
        <v>30.92568608890879</v>
      </c>
      <c r="I6" s="42">
        <v>48.5</v>
      </c>
      <c r="J6" s="42">
        <v>45.961378773019135</v>
      </c>
      <c r="K6" s="42">
        <v>59.459330159890925</v>
      </c>
      <c r="L6" s="42">
        <v>56.042127277138569</v>
      </c>
      <c r="M6" s="42">
        <v>67.831477222634192</v>
      </c>
      <c r="N6" s="42">
        <v>61.5</v>
      </c>
      <c r="O6" s="42">
        <v>79.599999999999994</v>
      </c>
      <c r="P6" s="42">
        <v>83.7</v>
      </c>
      <c r="Q6" s="42">
        <v>69.2</v>
      </c>
      <c r="R6" s="42">
        <v>86.8</v>
      </c>
      <c r="S6" s="43">
        <v>69.099999999999994</v>
      </c>
      <c r="T6" s="42">
        <v>90.7</v>
      </c>
      <c r="U6" s="42">
        <v>95.6</v>
      </c>
      <c r="V6" s="42">
        <v>94.5</v>
      </c>
      <c r="W6" s="42">
        <v>110.2</v>
      </c>
      <c r="X6" s="42">
        <v>124.5</v>
      </c>
      <c r="Y6" s="42">
        <v>138.6</v>
      </c>
      <c r="Z6" s="42">
        <v>162.4</v>
      </c>
      <c r="AA6" s="42">
        <v>153.4</v>
      </c>
      <c r="AB6" s="42">
        <v>204.3</v>
      </c>
      <c r="AC6" s="42">
        <v>189.6</v>
      </c>
      <c r="AD6" s="42">
        <v>200.4</v>
      </c>
      <c r="AE6" s="43">
        <v>226</v>
      </c>
      <c r="AF6" s="42">
        <v>244.6</v>
      </c>
      <c r="AG6" s="42">
        <v>267.3</v>
      </c>
      <c r="AH6" s="42">
        <v>299.5</v>
      </c>
      <c r="AI6" s="42">
        <v>283</v>
      </c>
      <c r="AJ6" s="42">
        <v>303.5</v>
      </c>
      <c r="AK6" s="42">
        <v>314</v>
      </c>
      <c r="AL6" s="42">
        <v>303.89999999999998</v>
      </c>
      <c r="AM6" s="42">
        <v>340.9</v>
      </c>
      <c r="AN6" s="42">
        <v>322.89999999999998</v>
      </c>
      <c r="AO6" s="42">
        <v>304.3</v>
      </c>
      <c r="AP6" s="42">
        <v>334.1</v>
      </c>
      <c r="AQ6" s="42">
        <v>344.3</v>
      </c>
      <c r="AR6" s="42">
        <v>340.2</v>
      </c>
      <c r="AS6" s="42">
        <v>387.75007268000002</v>
      </c>
      <c r="AT6" s="42">
        <v>389.10156556000004</v>
      </c>
      <c r="AU6" s="42">
        <v>381.66818625000002</v>
      </c>
      <c r="AV6" s="44">
        <v>359.98424546000001</v>
      </c>
      <c r="AW6" s="44">
        <v>348.96233745000001</v>
      </c>
      <c r="AX6" s="44">
        <v>319.69924850000007</v>
      </c>
      <c r="AY6" s="44">
        <v>314.78983117906063</v>
      </c>
      <c r="AZ6" s="44">
        <v>371.1</v>
      </c>
      <c r="BA6" s="44">
        <v>356.9</v>
      </c>
      <c r="BB6" s="44">
        <v>379.7</v>
      </c>
      <c r="BC6" s="180">
        <v>392.3</v>
      </c>
      <c r="BD6" s="180">
        <v>363.2</v>
      </c>
      <c r="BE6" s="180">
        <v>341.4</v>
      </c>
      <c r="BF6" s="180">
        <v>289</v>
      </c>
      <c r="BG6" s="180">
        <v>300.39999999999998</v>
      </c>
      <c r="BH6" s="180">
        <v>342.6</v>
      </c>
      <c r="BI6" s="180">
        <v>341.5</v>
      </c>
      <c r="BJ6" s="180">
        <v>314.89999999999998</v>
      </c>
      <c r="BK6" s="180">
        <v>352.1</v>
      </c>
      <c r="BL6" s="182">
        <v>356.2</v>
      </c>
      <c r="BM6" s="182">
        <v>351.6</v>
      </c>
      <c r="BN6" s="180">
        <v>330.8</v>
      </c>
      <c r="BO6" s="180">
        <v>375.9</v>
      </c>
    </row>
    <row r="7" spans="1:68" ht="16.5" customHeight="1">
      <c r="A7" s="35"/>
      <c r="B7" s="40" t="s">
        <v>17</v>
      </c>
      <c r="C7" s="41" t="s">
        <v>3</v>
      </c>
      <c r="D7" s="42">
        <v>16</v>
      </c>
      <c r="E7" s="42">
        <v>19.600000000000001</v>
      </c>
      <c r="F7" s="42">
        <v>19.5</v>
      </c>
      <c r="G7" s="42">
        <v>17.7</v>
      </c>
      <c r="H7" s="42">
        <v>16.8</v>
      </c>
      <c r="I7" s="42">
        <v>20.9</v>
      </c>
      <c r="J7" s="42">
        <v>18.2</v>
      </c>
      <c r="K7" s="42">
        <v>20.6</v>
      </c>
      <c r="L7" s="42">
        <v>17.899999999999999</v>
      </c>
      <c r="M7" s="42">
        <v>18.8</v>
      </c>
      <c r="N7" s="42">
        <v>15.9</v>
      </c>
      <c r="O7" s="42">
        <v>17.8</v>
      </c>
      <c r="P7" s="42">
        <v>16.5</v>
      </c>
      <c r="Q7" s="42">
        <v>12.3</v>
      </c>
      <c r="R7" s="42">
        <v>16.7</v>
      </c>
      <c r="S7" s="43">
        <v>15.7</v>
      </c>
      <c r="T7" s="42">
        <v>16.100000000000001</v>
      </c>
      <c r="U7" s="42">
        <v>13.6</v>
      </c>
      <c r="V7" s="42">
        <v>11.3</v>
      </c>
      <c r="W7" s="42">
        <v>10.7</v>
      </c>
      <c r="X7" s="42">
        <v>10</v>
      </c>
      <c r="Y7" s="42">
        <v>9.5</v>
      </c>
      <c r="Z7" s="42">
        <v>9.6</v>
      </c>
      <c r="AA7" s="42">
        <v>8.3000000000000007</v>
      </c>
      <c r="AB7" s="42">
        <v>9.3000000000000007</v>
      </c>
      <c r="AC7" s="42">
        <v>7.9</v>
      </c>
      <c r="AD7" s="42">
        <v>7.6</v>
      </c>
      <c r="AE7" s="43">
        <v>7.8</v>
      </c>
      <c r="AF7" s="42">
        <v>7.5</v>
      </c>
      <c r="AG7" s="42">
        <v>7.3</v>
      </c>
      <c r="AH7" s="42">
        <v>7.2</v>
      </c>
      <c r="AI7" s="42">
        <v>6.4</v>
      </c>
      <c r="AJ7" s="42">
        <v>6</v>
      </c>
      <c r="AK7" s="42">
        <v>5.9</v>
      </c>
      <c r="AL7" s="42">
        <v>5.2</v>
      </c>
      <c r="AM7" s="42">
        <v>5.2</v>
      </c>
      <c r="AN7" s="42">
        <v>5</v>
      </c>
      <c r="AO7" s="42">
        <v>4.3</v>
      </c>
      <c r="AP7" s="42">
        <v>4.7</v>
      </c>
      <c r="AQ7" s="42">
        <v>4.2</v>
      </c>
      <c r="AR7" s="42">
        <v>4</v>
      </c>
      <c r="AS7" s="42">
        <v>4.3</v>
      </c>
      <c r="AT7" s="42">
        <v>4.2</v>
      </c>
      <c r="AU7" s="42">
        <v>3.8</v>
      </c>
      <c r="AV7" s="44">
        <v>3.5</v>
      </c>
      <c r="AW7" s="44">
        <v>3.1</v>
      </c>
      <c r="AX7" s="44">
        <v>2.6</v>
      </c>
      <c r="AY7" s="44">
        <v>2.2999999999999998</v>
      </c>
      <c r="AZ7" s="44">
        <v>2.4</v>
      </c>
      <c r="BA7" s="44">
        <v>2.2999999999999998</v>
      </c>
      <c r="BB7" s="44">
        <v>2.2999999999999998</v>
      </c>
      <c r="BC7" s="180">
        <v>2.4</v>
      </c>
      <c r="BD7" s="180">
        <v>2.2999999999999998</v>
      </c>
      <c r="BE7" s="180">
        <v>2.2999999999999998</v>
      </c>
      <c r="BF7" s="180">
        <v>2.1</v>
      </c>
      <c r="BG7" s="180">
        <v>2.1</v>
      </c>
      <c r="BH7" s="180">
        <v>2.4</v>
      </c>
      <c r="BI7" s="180">
        <v>2.1</v>
      </c>
      <c r="BJ7" s="180">
        <v>2</v>
      </c>
      <c r="BK7" s="180">
        <v>2</v>
      </c>
      <c r="BL7" s="182">
        <v>2</v>
      </c>
      <c r="BM7" s="182">
        <v>1.7</v>
      </c>
      <c r="BN7" s="180">
        <v>1.3</v>
      </c>
      <c r="BO7" s="180">
        <v>1.3</v>
      </c>
    </row>
    <row r="8" spans="1:68" ht="7.5" customHeight="1">
      <c r="A8" s="35"/>
      <c r="B8" s="39"/>
      <c r="C8" s="41"/>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row>
    <row r="9" spans="1:68" ht="18.75" customHeight="1">
      <c r="A9" s="35"/>
      <c r="B9" s="46" t="s">
        <v>18</v>
      </c>
      <c r="C9" s="47"/>
      <c r="D9" s="48"/>
      <c r="E9" s="48"/>
      <c r="F9" s="48"/>
      <c r="G9" s="48"/>
      <c r="H9" s="48"/>
      <c r="I9" s="48"/>
      <c r="J9" s="43"/>
      <c r="K9" s="43"/>
      <c r="L9" s="43"/>
      <c r="M9" s="43"/>
      <c r="N9" s="43"/>
      <c r="O9" s="43"/>
      <c r="P9" s="43"/>
      <c r="Q9" s="43"/>
      <c r="R9" s="43"/>
      <c r="S9" s="43"/>
      <c r="T9" s="43"/>
      <c r="U9" s="43"/>
      <c r="V9" s="43"/>
      <c r="W9" s="43"/>
      <c r="X9" s="43"/>
      <c r="Y9" s="43"/>
      <c r="Z9" s="43"/>
      <c r="AA9" s="43"/>
      <c r="AB9" s="43"/>
      <c r="AC9" s="43"/>
      <c r="AD9" s="43"/>
      <c r="AE9" s="43"/>
      <c r="AF9" s="43"/>
      <c r="AG9" s="43"/>
      <c r="AH9" s="49"/>
      <c r="AI9" s="43"/>
      <c r="AJ9" s="43"/>
      <c r="AK9" s="43"/>
      <c r="AL9" s="43"/>
      <c r="AM9" s="43"/>
      <c r="AN9" s="43"/>
      <c r="AO9" s="43"/>
      <c r="AP9" s="43"/>
      <c r="AQ9" s="43"/>
      <c r="AR9" s="43"/>
      <c r="AS9" s="43"/>
      <c r="AT9" s="43"/>
      <c r="AU9" s="43"/>
      <c r="AV9" s="45"/>
      <c r="AW9" s="45"/>
      <c r="AX9" s="45"/>
      <c r="AY9" s="45"/>
      <c r="AZ9" s="45"/>
      <c r="BA9" s="45"/>
      <c r="BB9" s="45"/>
      <c r="BC9" s="45"/>
      <c r="BD9" s="45"/>
      <c r="BE9" s="45"/>
      <c r="BF9" s="45"/>
      <c r="BG9" s="45"/>
      <c r="BH9" s="45"/>
      <c r="BI9" s="45"/>
      <c r="BJ9" s="45"/>
      <c r="BK9" s="45"/>
      <c r="BL9" s="42"/>
      <c r="BM9" s="42"/>
      <c r="BN9" s="45"/>
      <c r="BO9" s="45"/>
    </row>
    <row r="10" spans="1:68" ht="16.5" customHeight="1">
      <c r="A10" s="35"/>
      <c r="B10" s="40" t="s">
        <v>144</v>
      </c>
      <c r="C10" s="41" t="s">
        <v>182</v>
      </c>
      <c r="D10" s="42">
        <v>34.645566437981586</v>
      </c>
      <c r="E10" s="42">
        <v>42.270552213862139</v>
      </c>
      <c r="F10" s="42">
        <v>45.527827690937336</v>
      </c>
      <c r="G10" s="42">
        <v>47.230494417590272</v>
      </c>
      <c r="H10" s="42">
        <v>44.195305904861115</v>
      </c>
      <c r="I10" s="42">
        <v>60.111538349660357</v>
      </c>
      <c r="J10" s="42">
        <v>57.150378825046545</v>
      </c>
      <c r="K10" s="42">
        <v>70.993799602616122</v>
      </c>
      <c r="L10" s="42">
        <v>68.99501692350178</v>
      </c>
      <c r="M10" s="42">
        <v>77.360292580535798</v>
      </c>
      <c r="N10" s="42">
        <v>74.621220020268026</v>
      </c>
      <c r="O10" s="42">
        <v>89.130901690875703</v>
      </c>
      <c r="P10" s="42">
        <v>87.502263952338097</v>
      </c>
      <c r="Q10" s="42">
        <v>74.325104067806635</v>
      </c>
      <c r="R10" s="42">
        <v>79.803249188342193</v>
      </c>
      <c r="S10" s="43">
        <v>57.076349836931186</v>
      </c>
      <c r="T10" s="42">
        <v>65.293567517734516</v>
      </c>
      <c r="U10" s="42">
        <v>67.292350196848844</v>
      </c>
      <c r="V10" s="42">
        <v>67.958611089886944</v>
      </c>
      <c r="W10" s="42">
        <v>71.660060495654193</v>
      </c>
      <c r="X10" s="42">
        <v>74.028988115345257</v>
      </c>
      <c r="Y10" s="42">
        <v>75.139422937075423</v>
      </c>
      <c r="Z10" s="42">
        <v>77.434321568651143</v>
      </c>
      <c r="AA10" s="42">
        <v>77.73043752111252</v>
      </c>
      <c r="AB10" s="42">
        <v>85.355423296993067</v>
      </c>
      <c r="AC10" s="42">
        <v>85.725568237569803</v>
      </c>
      <c r="AD10" s="42">
        <v>84.954038123431658</v>
      </c>
      <c r="AE10" s="43">
        <v>89.497493240022877</v>
      </c>
      <c r="AF10" s="43">
        <v>97.555696654354435</v>
      </c>
      <c r="AG10" s="42">
        <v>100.04173813324397</v>
      </c>
      <c r="AH10" s="43">
        <v>101.15617052033237</v>
      </c>
      <c r="AI10" s="43">
        <v>91.647490491421109</v>
      </c>
      <c r="AJ10" s="43">
        <v>108.03479011571496</v>
      </c>
      <c r="AK10" s="43">
        <v>111.27178757236558</v>
      </c>
      <c r="AL10" s="43">
        <v>102.06657605501535</v>
      </c>
      <c r="AM10" s="43">
        <v>118.35271950878888</v>
      </c>
      <c r="AN10" s="43">
        <v>117.87930863075368</v>
      </c>
      <c r="AO10" s="43">
        <v>104.15211976148528</v>
      </c>
      <c r="AP10" s="43">
        <v>113.9722991458743</v>
      </c>
      <c r="AQ10" s="43">
        <v>122.38835507896194</v>
      </c>
      <c r="AR10" s="43">
        <v>116.69578143566581</v>
      </c>
      <c r="AS10" s="43">
        <v>127.34752619145682</v>
      </c>
      <c r="AT10" s="43">
        <v>130.30634417917653</v>
      </c>
      <c r="AU10" s="43">
        <v>121.54824293552618</v>
      </c>
      <c r="AV10" s="45">
        <v>123.4418864476668</v>
      </c>
      <c r="AW10" s="45">
        <v>116.10401783812188</v>
      </c>
      <c r="AX10" s="45">
        <v>111.01485089924394</v>
      </c>
      <c r="AY10" s="45">
        <v>109.83132370415606</v>
      </c>
      <c r="AZ10" s="45">
        <v>100.1264007044354</v>
      </c>
      <c r="BA10" s="45">
        <v>93.972059289978361</v>
      </c>
      <c r="BB10" s="45">
        <v>96.339113680154142</v>
      </c>
      <c r="BC10" s="45">
        <v>99.036608863198467</v>
      </c>
      <c r="BD10" s="45">
        <v>92.48554913294798</v>
      </c>
      <c r="BE10" s="45">
        <v>88.631984585741819</v>
      </c>
      <c r="BF10" s="45">
        <v>89.499036608863207</v>
      </c>
      <c r="BG10" s="45">
        <v>95.857418111753375</v>
      </c>
      <c r="BH10" s="45">
        <v>94.894026974951828</v>
      </c>
      <c r="BI10" s="45">
        <v>98.554913294797686</v>
      </c>
      <c r="BJ10" s="45">
        <v>97.09413414893379</v>
      </c>
      <c r="BK10" s="45">
        <v>99.229287090558771</v>
      </c>
      <c r="BL10" s="42">
        <v>100</v>
      </c>
      <c r="BM10" s="42">
        <v>105</v>
      </c>
      <c r="BN10" s="45">
        <v>100.2</v>
      </c>
      <c r="BO10" s="45">
        <v>99.9</v>
      </c>
    </row>
    <row r="11" spans="1:68" ht="16.5" customHeight="1">
      <c r="A11" s="35"/>
      <c r="B11" s="40" t="s">
        <v>145</v>
      </c>
      <c r="C11" s="41" t="s">
        <v>182</v>
      </c>
      <c r="D11" s="42">
        <v>14.657219624246057</v>
      </c>
      <c r="E11" s="42">
        <v>15.678902493496455</v>
      </c>
      <c r="F11" s="42">
        <v>16.032561948236975</v>
      </c>
      <c r="G11" s="42">
        <v>15.128765563900087</v>
      </c>
      <c r="H11" s="42">
        <v>14.500037644361383</v>
      </c>
      <c r="I11" s="43">
        <v>15.443129523669437</v>
      </c>
      <c r="J11" s="42">
        <v>15.718197988467624</v>
      </c>
      <c r="K11" s="42">
        <v>16.111152938179316</v>
      </c>
      <c r="L11" s="42">
        <v>16.386221402977501</v>
      </c>
      <c r="M11" s="42">
        <v>17.014949322516205</v>
      </c>
      <c r="N11" s="42">
        <v>17.132835807429711</v>
      </c>
      <c r="O11" s="42">
        <v>17.761563726968419</v>
      </c>
      <c r="P11" s="42">
        <v>19.254792535872838</v>
      </c>
      <c r="Q11" s="42">
        <v>21.769704214027659</v>
      </c>
      <c r="R11" s="42">
        <v>22.9878645581339</v>
      </c>
      <c r="S11" s="43">
        <v>26.249390640740934</v>
      </c>
      <c r="T11" s="42">
        <v>30.178940137857836</v>
      </c>
      <c r="U11" s="42">
        <v>32.222305876358632</v>
      </c>
      <c r="V11" s="42">
        <v>32.536669836127977</v>
      </c>
      <c r="W11" s="42">
        <v>36.26974185838904</v>
      </c>
      <c r="X11" s="42">
        <v>39.295494971169063</v>
      </c>
      <c r="Y11" s="42">
        <v>43.539408428055317</v>
      </c>
      <c r="Z11" s="42">
        <v>49.19795970390367</v>
      </c>
      <c r="AA11" s="42">
        <v>48.136981339682102</v>
      </c>
      <c r="AB11" s="39">
        <v>54.660033504896163</v>
      </c>
      <c r="AC11" s="39">
        <v>52.85244073622237</v>
      </c>
      <c r="AD11" s="39">
        <v>53.750932228738165</v>
      </c>
      <c r="AE11" s="39">
        <v>56.869226232175286</v>
      </c>
      <c r="AF11" s="43">
        <v>56.446406706285501</v>
      </c>
      <c r="AG11" s="42">
        <v>58.349094572789504</v>
      </c>
      <c r="AH11" s="39">
        <v>63.105814239049529</v>
      </c>
      <c r="AI11" s="43">
        <v>67.586327050022021</v>
      </c>
      <c r="AJ11" s="43">
        <v>63.295131681766669</v>
      </c>
      <c r="AK11" s="43">
        <v>63.926189824157163</v>
      </c>
      <c r="AL11" s="43">
        <v>69.290184034476368</v>
      </c>
      <c r="AM11" s="43">
        <v>67.523221235782998</v>
      </c>
      <c r="AN11" s="42">
        <v>66.712942580953609</v>
      </c>
      <c r="AO11" s="42">
        <v>72.091036272821739</v>
      </c>
      <c r="AP11" s="42">
        <v>71.393174353200806</v>
      </c>
      <c r="AQ11" s="42">
        <v>66.957285479241818</v>
      </c>
      <c r="AR11" s="42">
        <v>70.291673306450093</v>
      </c>
      <c r="AS11" s="42">
        <v>73.600311147003467</v>
      </c>
      <c r="AT11" s="42">
        <v>72.384893164759362</v>
      </c>
      <c r="AU11" s="42">
        <v>76.638856102613701</v>
      </c>
      <c r="AV11" s="45">
        <v>76.638856102613701</v>
      </c>
      <c r="AW11" s="45">
        <v>80.757772597996464</v>
      </c>
      <c r="AX11" s="45">
        <v>83.053562120013098</v>
      </c>
      <c r="AY11" s="45">
        <v>87.172478615395846</v>
      </c>
      <c r="AZ11" s="45">
        <v>100.30425963488845</v>
      </c>
      <c r="BA11" s="43">
        <v>100.60851926977688</v>
      </c>
      <c r="BB11" s="45">
        <v>101.41987829614605</v>
      </c>
      <c r="BC11" s="43">
        <v>101.41987829614605</v>
      </c>
      <c r="BD11" s="43">
        <v>103.9553752535497</v>
      </c>
      <c r="BE11" s="43">
        <v>104.3610547667343</v>
      </c>
      <c r="BF11" s="43">
        <v>98.174442190669382</v>
      </c>
      <c r="BG11" s="43">
        <v>96.146044624746452</v>
      </c>
      <c r="BH11" s="180">
        <v>97.667342799188646</v>
      </c>
      <c r="BI11" s="180">
        <v>99.391480730223122</v>
      </c>
      <c r="BJ11" s="180">
        <v>99.290060851926981</v>
      </c>
      <c r="BK11" s="180">
        <v>100.40567951318459</v>
      </c>
      <c r="BL11" s="182">
        <v>100</v>
      </c>
      <c r="BM11" s="182">
        <v>100</v>
      </c>
      <c r="BN11" s="180">
        <v>109</v>
      </c>
      <c r="BO11" s="180">
        <v>119.1</v>
      </c>
    </row>
    <row r="12" spans="1:68" ht="7.5" customHeight="1">
      <c r="A12" s="35"/>
      <c r="B12" s="39"/>
      <c r="C12" s="41"/>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2"/>
      <c r="AI12" s="43"/>
      <c r="AJ12" s="43"/>
      <c r="AK12" s="43"/>
      <c r="AL12" s="43"/>
      <c r="AM12" s="43"/>
      <c r="AN12" s="42"/>
      <c r="AO12" s="42"/>
      <c r="AP12" s="42"/>
      <c r="AQ12" s="42"/>
      <c r="AR12" s="42"/>
      <c r="AS12" s="42"/>
      <c r="AT12" s="42"/>
      <c r="AU12" s="42"/>
      <c r="AV12" s="45"/>
      <c r="AW12" s="45"/>
      <c r="AX12" s="45"/>
      <c r="AY12" s="45"/>
      <c r="AZ12" s="45"/>
      <c r="BA12" s="43"/>
      <c r="BB12" s="43"/>
      <c r="BC12" s="43"/>
      <c r="BD12" s="43"/>
      <c r="BE12" s="43"/>
      <c r="BF12" s="43"/>
      <c r="BG12" s="43"/>
      <c r="BH12" s="180"/>
      <c r="BI12" s="180"/>
      <c r="BJ12" s="180"/>
      <c r="BK12" s="180"/>
      <c r="BL12" s="182"/>
      <c r="BM12" s="182"/>
      <c r="BN12" s="180"/>
      <c r="BO12" s="180"/>
    </row>
    <row r="13" spans="1:68" ht="18.75" customHeight="1">
      <c r="A13" s="35"/>
      <c r="B13" s="46" t="s">
        <v>19</v>
      </c>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5"/>
      <c r="BB13" s="45"/>
      <c r="BC13" s="45"/>
      <c r="BD13" s="45"/>
      <c r="BE13" s="45"/>
      <c r="BF13" s="45"/>
      <c r="BG13" s="45"/>
      <c r="BH13" s="45"/>
      <c r="BI13" s="45"/>
      <c r="BJ13" s="45"/>
      <c r="BK13" s="45"/>
      <c r="BL13" s="42"/>
      <c r="BM13" s="42"/>
      <c r="BN13" s="45"/>
      <c r="BO13" s="45"/>
    </row>
    <row r="14" spans="1:68" ht="16.5" customHeight="1">
      <c r="A14" s="35"/>
      <c r="B14" s="40" t="s">
        <v>20</v>
      </c>
      <c r="C14" s="41" t="s">
        <v>35</v>
      </c>
      <c r="D14" s="42">
        <v>3.8</v>
      </c>
      <c r="E14" s="42">
        <v>3.4172028827523522</v>
      </c>
      <c r="F14" s="42">
        <v>4.4423637475780575</v>
      </c>
      <c r="G14" s="42">
        <v>4.7840840358532928</v>
      </c>
      <c r="H14" s="42">
        <v>4.2715036034404399</v>
      </c>
      <c r="I14" s="42">
        <v>4.4423637475780575</v>
      </c>
      <c r="J14" s="42">
        <v>5.4675246124037633</v>
      </c>
      <c r="K14" s="42">
        <v>6.1</v>
      </c>
      <c r="L14" s="42">
        <v>6.1</v>
      </c>
      <c r="M14" s="42">
        <v>7.6</v>
      </c>
      <c r="N14" s="42">
        <v>7.1761260537799396</v>
      </c>
      <c r="O14" s="42">
        <v>7.6887064861927925</v>
      </c>
      <c r="P14" s="42">
        <v>10.199999999999999</v>
      </c>
      <c r="Q14" s="42">
        <v>10</v>
      </c>
      <c r="R14" s="42">
        <v>8.6</v>
      </c>
      <c r="S14" s="42">
        <v>9.4</v>
      </c>
      <c r="T14" s="42">
        <v>13.1</v>
      </c>
      <c r="U14" s="42">
        <v>16.402573837211289</v>
      </c>
      <c r="V14" s="42">
        <v>20.844937584789346</v>
      </c>
      <c r="W14" s="42">
        <v>29.1</v>
      </c>
      <c r="X14" s="42">
        <v>28.6</v>
      </c>
      <c r="Y14" s="42">
        <v>30.2</v>
      </c>
      <c r="Z14" s="42">
        <v>39</v>
      </c>
      <c r="AA14" s="42">
        <v>46.8</v>
      </c>
      <c r="AB14" s="42">
        <v>61.1</v>
      </c>
      <c r="AC14" s="42">
        <v>60</v>
      </c>
      <c r="AD14" s="42">
        <v>73.7</v>
      </c>
      <c r="AE14" s="43">
        <v>85.088351780533557</v>
      </c>
      <c r="AF14" s="42">
        <v>59.288470015753312</v>
      </c>
      <c r="AG14" s="42">
        <v>53.4</v>
      </c>
      <c r="AH14" s="42">
        <v>50.916578000000001</v>
      </c>
      <c r="AI14" s="42">
        <v>45.288499999999999</v>
      </c>
      <c r="AJ14" s="42">
        <v>43.750400000000006</v>
      </c>
      <c r="AK14" s="42">
        <v>49.731900000000003</v>
      </c>
      <c r="AL14" s="42">
        <v>55.713400000000007</v>
      </c>
      <c r="AM14" s="42">
        <v>55.3</v>
      </c>
      <c r="AN14" s="42">
        <v>53.149900000000002</v>
      </c>
      <c r="AO14" s="42">
        <v>59.30230000000001</v>
      </c>
      <c r="AP14" s="42">
        <v>65.796500000000009</v>
      </c>
      <c r="AQ14" s="42">
        <v>69.214500000000001</v>
      </c>
      <c r="AR14" s="42">
        <v>78</v>
      </c>
      <c r="AS14" s="42">
        <v>83.6</v>
      </c>
      <c r="AT14" s="42">
        <v>73.5</v>
      </c>
      <c r="AU14" s="42">
        <v>71.099999999999994</v>
      </c>
      <c r="AV14" s="44">
        <v>58.8</v>
      </c>
      <c r="AW14" s="44">
        <v>38.4</v>
      </c>
      <c r="AX14" s="44">
        <v>43</v>
      </c>
      <c r="AY14" s="44">
        <v>18.899999999999999</v>
      </c>
      <c r="AZ14" s="44">
        <v>29.1</v>
      </c>
      <c r="BA14" s="44">
        <v>23.6</v>
      </c>
      <c r="BB14" s="44">
        <v>33.4</v>
      </c>
      <c r="BC14" s="180">
        <v>31</v>
      </c>
      <c r="BD14" s="180">
        <v>21.3</v>
      </c>
      <c r="BE14" s="180">
        <v>19.7</v>
      </c>
      <c r="BF14" s="180">
        <v>25.2</v>
      </c>
      <c r="BG14" s="180">
        <v>18.399999999999999</v>
      </c>
      <c r="BH14" s="180">
        <v>29.7</v>
      </c>
      <c r="BI14" s="180">
        <v>28.9</v>
      </c>
      <c r="BJ14" s="180">
        <v>29.771883945374867</v>
      </c>
      <c r="BK14" s="180">
        <v>30.543831147267344</v>
      </c>
      <c r="BL14" s="182">
        <v>46.845906584088127</v>
      </c>
      <c r="BM14" s="182">
        <v>37.299999999999997</v>
      </c>
      <c r="BN14" s="180">
        <v>25.6</v>
      </c>
      <c r="BO14" s="180">
        <v>24.6</v>
      </c>
    </row>
    <row r="15" spans="1:68" ht="16.5" customHeight="1">
      <c r="A15" s="35"/>
      <c r="B15" s="40" t="s">
        <v>21</v>
      </c>
      <c r="C15" s="41" t="s">
        <v>35</v>
      </c>
      <c r="D15" s="42">
        <v>1.196027</v>
      </c>
      <c r="E15" s="42">
        <v>1.8794615855137937</v>
      </c>
      <c r="F15" s="42">
        <v>2.2211818737890288</v>
      </c>
      <c r="G15" s="42">
        <v>2.3920420179266464</v>
      </c>
      <c r="H15" s="42">
        <v>2.9046224503394993</v>
      </c>
      <c r="I15" s="42">
        <v>2.2211818737890288</v>
      </c>
      <c r="J15" s="42">
        <v>2.562902162064264</v>
      </c>
      <c r="K15" s="42">
        <v>2.7337623062018817</v>
      </c>
      <c r="L15" s="42">
        <v>2.7337623062018817</v>
      </c>
      <c r="M15" s="42">
        <v>3.7589231710275874</v>
      </c>
      <c r="N15" s="42">
        <v>2.562902162064264</v>
      </c>
      <c r="O15" s="42">
        <v>2.562902162064264</v>
      </c>
      <c r="P15" s="42">
        <v>4.1006434593028223</v>
      </c>
      <c r="Q15" s="42">
        <v>4.613223891715676</v>
      </c>
      <c r="R15" s="42">
        <v>3.8</v>
      </c>
      <c r="S15" s="43">
        <v>7.0052659096423211</v>
      </c>
      <c r="T15" s="42">
        <v>6.3218253330918515</v>
      </c>
      <c r="U15" s="42">
        <v>8.0304267744680278</v>
      </c>
      <c r="V15" s="42">
        <v>13.327091242734173</v>
      </c>
      <c r="W15" s="42">
        <v>18.452895566862704</v>
      </c>
      <c r="X15" s="42">
        <v>18.794615855137938</v>
      </c>
      <c r="Y15" s="42">
        <v>21.186657873064583</v>
      </c>
      <c r="Z15" s="42">
        <v>24.091280323404082</v>
      </c>
      <c r="AA15" s="42">
        <v>29.900525224083083</v>
      </c>
      <c r="AB15" s="42">
        <v>41.348154881303458</v>
      </c>
      <c r="AC15" s="42">
        <v>43.056756322679632</v>
      </c>
      <c r="AD15" s="42">
        <v>58.775889583340451</v>
      </c>
      <c r="AE15" s="43">
        <v>69.710938808147972</v>
      </c>
      <c r="AF15" s="42">
        <v>43.911057043367727</v>
      </c>
      <c r="AG15" s="42">
        <v>33.317728106835432</v>
      </c>
      <c r="AH15" s="42">
        <v>33.147033999999998</v>
      </c>
      <c r="AI15" s="42">
        <v>32.471000000000004</v>
      </c>
      <c r="AJ15" s="42">
        <v>29.565700000000003</v>
      </c>
      <c r="AK15" s="42">
        <v>33.154600000000002</v>
      </c>
      <c r="AL15" s="42">
        <v>36.230800000000002</v>
      </c>
      <c r="AM15" s="42">
        <v>35.026505</v>
      </c>
      <c r="AN15" s="42">
        <v>35.376300000000001</v>
      </c>
      <c r="AO15" s="42">
        <v>39.307000000000002</v>
      </c>
      <c r="AP15" s="42">
        <v>47.681100000000001</v>
      </c>
      <c r="AQ15" s="42">
        <v>49.390099999999997</v>
      </c>
      <c r="AR15" s="42">
        <v>51.087438999999996</v>
      </c>
      <c r="AS15" s="42">
        <v>54</v>
      </c>
      <c r="AT15" s="42">
        <v>46.474191999999995</v>
      </c>
      <c r="AU15" s="42">
        <v>52.625188000000001</v>
      </c>
      <c r="AV15" s="44">
        <v>36.799999999999997</v>
      </c>
      <c r="AW15" s="44">
        <v>26.3</v>
      </c>
      <c r="AX15" s="44">
        <v>27.5</v>
      </c>
      <c r="AY15" s="44">
        <v>13.9</v>
      </c>
      <c r="AZ15" s="44">
        <v>23.799999999999997</v>
      </c>
      <c r="BA15" s="44">
        <v>19.100000000000001</v>
      </c>
      <c r="BB15" s="44">
        <v>28.1</v>
      </c>
      <c r="BC15" s="180">
        <v>23.9</v>
      </c>
      <c r="BD15" s="180">
        <v>24</v>
      </c>
      <c r="BE15" s="180">
        <v>22.4</v>
      </c>
      <c r="BF15" s="180">
        <v>18.3</v>
      </c>
      <c r="BG15" s="180">
        <v>17.899999999999999</v>
      </c>
      <c r="BH15" s="180">
        <v>17.5</v>
      </c>
      <c r="BI15" s="180">
        <v>17.2</v>
      </c>
      <c r="BJ15" s="180">
        <v>20.105641335704139</v>
      </c>
      <c r="BK15" s="180">
        <v>20.62455704489274</v>
      </c>
      <c r="BL15" s="182">
        <v>25.056262395118235</v>
      </c>
      <c r="BM15" s="182">
        <v>21.6</v>
      </c>
      <c r="BN15" s="180">
        <v>22.7</v>
      </c>
      <c r="BO15" s="180">
        <v>20.2</v>
      </c>
    </row>
    <row r="16" spans="1:68" ht="16.5" customHeight="1">
      <c r="A16" s="35"/>
      <c r="B16" s="40" t="s">
        <v>22</v>
      </c>
      <c r="C16" s="41" t="s">
        <v>35</v>
      </c>
      <c r="D16" s="42">
        <v>0.85430499999999998</v>
      </c>
      <c r="E16" s="42">
        <v>1.5377412972385585</v>
      </c>
      <c r="F16" s="42">
        <v>2.2211818737890288</v>
      </c>
      <c r="G16" s="42">
        <v>2.3920420179266464</v>
      </c>
      <c r="H16" s="42">
        <v>1.3668811531009408</v>
      </c>
      <c r="I16" s="42">
        <v>2.2211818737890288</v>
      </c>
      <c r="J16" s="42">
        <v>2.9046224503394993</v>
      </c>
      <c r="K16" s="42">
        <v>3.4172028827523522</v>
      </c>
      <c r="L16" s="42">
        <v>3.4172028827523522</v>
      </c>
      <c r="M16" s="42">
        <v>3.7589231710275874</v>
      </c>
      <c r="N16" s="42">
        <v>4.4423637475780575</v>
      </c>
      <c r="O16" s="43">
        <v>4.7840840358532928</v>
      </c>
      <c r="P16" s="42">
        <v>5.8092449006789986</v>
      </c>
      <c r="Q16" s="42">
        <v>5.125804324128528</v>
      </c>
      <c r="R16" s="42">
        <v>4.613223891715676</v>
      </c>
      <c r="S16" s="43">
        <v>2.3920420179266464</v>
      </c>
      <c r="T16" s="42">
        <v>4.2715036034404399</v>
      </c>
      <c r="U16" s="42">
        <v>6.1509651889542338</v>
      </c>
      <c r="V16" s="42">
        <v>6.4926854772294691</v>
      </c>
      <c r="W16" s="42">
        <v>8.372147062743263</v>
      </c>
      <c r="X16" s="42">
        <v>6.4926854772294691</v>
      </c>
      <c r="Y16" s="42">
        <v>4.9549441799909104</v>
      </c>
      <c r="Z16" s="42">
        <v>8.372147062743263</v>
      </c>
      <c r="AA16" s="42">
        <v>9.9098883599818208</v>
      </c>
      <c r="AB16" s="42">
        <v>11.789349945495616</v>
      </c>
      <c r="AC16" s="42">
        <v>10.080748504119439</v>
      </c>
      <c r="AD16" s="42">
        <v>8.0304267744680278</v>
      </c>
      <c r="AE16" s="43">
        <v>9.0555876392937336</v>
      </c>
      <c r="AF16" s="42">
        <v>9.9098883599818208</v>
      </c>
      <c r="AG16" s="42">
        <v>10.593328936532291</v>
      </c>
      <c r="AH16" s="42">
        <v>9.0556330000000003</v>
      </c>
      <c r="AI16" s="42">
        <v>5.6397000000000004</v>
      </c>
      <c r="AJ16" s="42">
        <v>7.5196000000000005</v>
      </c>
      <c r="AK16" s="42">
        <v>7.6905000000000001</v>
      </c>
      <c r="AL16" s="42">
        <v>9.3994999999999997</v>
      </c>
      <c r="AM16" s="42">
        <v>9.739077</v>
      </c>
      <c r="AN16" s="42">
        <v>9.0577000000000005</v>
      </c>
      <c r="AO16" s="42">
        <v>10.083100000000002</v>
      </c>
      <c r="AP16" s="42">
        <v>11.279400000000001</v>
      </c>
      <c r="AQ16" s="42">
        <v>11.6212</v>
      </c>
      <c r="AR16" s="42">
        <v>12.985436</v>
      </c>
      <c r="AS16" s="42">
        <v>13.3</v>
      </c>
      <c r="AT16" s="42">
        <v>13.498019000000001</v>
      </c>
      <c r="AU16" s="42">
        <v>12.985436</v>
      </c>
      <c r="AV16" s="44">
        <v>13.2</v>
      </c>
      <c r="AW16" s="44">
        <v>13.1</v>
      </c>
      <c r="AX16" s="44">
        <v>8.6999999999999993</v>
      </c>
      <c r="AY16" s="44">
        <v>3.8</v>
      </c>
      <c r="AZ16" s="44">
        <v>3.2</v>
      </c>
      <c r="BA16" s="44">
        <v>3.6</v>
      </c>
      <c r="BB16" s="44">
        <v>1.8</v>
      </c>
      <c r="BC16" s="180">
        <v>1.1000000000000001</v>
      </c>
      <c r="BD16" s="180">
        <v>2.2999999999999998</v>
      </c>
      <c r="BE16" s="180">
        <v>2</v>
      </c>
      <c r="BF16" s="180">
        <v>1.7</v>
      </c>
      <c r="BG16" s="180">
        <v>1.7</v>
      </c>
      <c r="BH16" s="180">
        <v>1.7</v>
      </c>
      <c r="BI16" s="180">
        <v>2</v>
      </c>
      <c r="BJ16" s="180">
        <v>1.9953662999999999</v>
      </c>
      <c r="BK16" s="180">
        <v>2.9031768999999996</v>
      </c>
      <c r="BL16" s="182">
        <v>3.8078139000000002</v>
      </c>
      <c r="BM16" s="182">
        <v>3.582887700000001</v>
      </c>
      <c r="BN16" s="180">
        <v>4.5999999999999996</v>
      </c>
      <c r="BO16" s="180">
        <v>4.0999999999999996</v>
      </c>
    </row>
    <row r="17" spans="1:67" ht="16.5" customHeight="1">
      <c r="A17" s="35"/>
      <c r="B17" s="40" t="s">
        <v>23</v>
      </c>
      <c r="C17" s="41" t="s">
        <v>35</v>
      </c>
      <c r="D17" s="42">
        <v>1.70861</v>
      </c>
      <c r="E17" s="42" t="s">
        <v>1</v>
      </c>
      <c r="F17" s="42" t="s">
        <v>1</v>
      </c>
      <c r="G17" s="42" t="s">
        <v>1</v>
      </c>
      <c r="H17" s="42" t="s">
        <v>1</v>
      </c>
      <c r="I17" s="42" t="s">
        <v>1</v>
      </c>
      <c r="J17" s="42" t="s">
        <v>1</v>
      </c>
      <c r="K17" s="42" t="s">
        <v>1</v>
      </c>
      <c r="L17" s="42" t="s">
        <v>1</v>
      </c>
      <c r="M17" s="42" t="s">
        <v>1</v>
      </c>
      <c r="N17" s="42">
        <v>0.1708601441376176</v>
      </c>
      <c r="O17" s="42">
        <v>0.34172028827523521</v>
      </c>
      <c r="P17" s="42">
        <v>0.34172028827523521</v>
      </c>
      <c r="Q17" s="42">
        <v>0.34172028827523521</v>
      </c>
      <c r="R17" s="42">
        <v>0.1708601441376176</v>
      </c>
      <c r="S17" s="43">
        <v>0</v>
      </c>
      <c r="T17" s="42">
        <v>0.1708601441376176</v>
      </c>
      <c r="U17" s="42">
        <v>0.34172028827523521</v>
      </c>
      <c r="V17" s="42">
        <v>0.51258043241285278</v>
      </c>
      <c r="W17" s="42">
        <v>0.51258043241285278</v>
      </c>
      <c r="X17" s="42">
        <v>0.85430072068808804</v>
      </c>
      <c r="Y17" s="42">
        <v>1.3668811531009408</v>
      </c>
      <c r="Z17" s="42">
        <v>2.562902162064264</v>
      </c>
      <c r="AA17" s="42">
        <v>3.4172028827523522</v>
      </c>
      <c r="AB17" s="42">
        <v>3.7589231710275874</v>
      </c>
      <c r="AC17" s="42">
        <v>4.4423637475780575</v>
      </c>
      <c r="AD17" s="42">
        <v>3.7589231710275874</v>
      </c>
      <c r="AE17" s="43">
        <v>4.2715036034404399</v>
      </c>
      <c r="AF17" s="42">
        <v>3.9297833151652046</v>
      </c>
      <c r="AG17" s="42">
        <v>4.1006434593028223</v>
      </c>
      <c r="AH17" s="42">
        <v>5.296691</v>
      </c>
      <c r="AI17" s="42">
        <v>3.9306999999999999</v>
      </c>
      <c r="AJ17" s="42">
        <v>5.1270000000000007</v>
      </c>
      <c r="AK17" s="42">
        <v>5.8106</v>
      </c>
      <c r="AL17" s="42">
        <v>3.4180000000000001</v>
      </c>
      <c r="AM17" s="42">
        <v>3.5880809999999999</v>
      </c>
      <c r="AN17" s="42">
        <v>3.4180000000000001</v>
      </c>
      <c r="AO17" s="42">
        <v>3.7598000000000003</v>
      </c>
      <c r="AP17" s="42">
        <v>4.2725</v>
      </c>
      <c r="AQ17" s="42">
        <v>4.6143000000000001</v>
      </c>
      <c r="AR17" s="42">
        <v>4.7841079999999998</v>
      </c>
      <c r="AS17" s="42">
        <v>5</v>
      </c>
      <c r="AT17" s="42">
        <v>4.9549690000000002</v>
      </c>
      <c r="AU17" s="42">
        <v>4.9549690000000002</v>
      </c>
      <c r="AV17" s="44">
        <v>4.8</v>
      </c>
      <c r="AW17" s="44">
        <v>4.7</v>
      </c>
      <c r="AX17" s="44">
        <v>7.3</v>
      </c>
      <c r="AY17" s="44">
        <v>1.5</v>
      </c>
      <c r="AZ17" s="44">
        <v>1.4</v>
      </c>
      <c r="BA17" s="44">
        <v>3.1</v>
      </c>
      <c r="BB17" s="44">
        <v>0.9</v>
      </c>
      <c r="BC17" s="180">
        <v>0.5</v>
      </c>
      <c r="BD17" s="180">
        <v>1.7</v>
      </c>
      <c r="BE17" s="180">
        <v>1.5</v>
      </c>
      <c r="BF17" s="180">
        <v>1.2</v>
      </c>
      <c r="BG17" s="180">
        <v>1.1000000000000001</v>
      </c>
      <c r="BH17" s="180">
        <v>1.1000000000000001</v>
      </c>
      <c r="BI17" s="180">
        <v>1.1000000000000001</v>
      </c>
      <c r="BJ17" s="180">
        <v>1.3498377000000001</v>
      </c>
      <c r="BK17" s="180">
        <v>1.4172386999999995</v>
      </c>
      <c r="BL17" s="182">
        <v>2.6096981999999995</v>
      </c>
      <c r="BM17" s="182">
        <v>2.5711889999999995</v>
      </c>
      <c r="BN17" s="180">
        <v>2.2999999999999998</v>
      </c>
      <c r="BO17" s="180">
        <v>1.5</v>
      </c>
    </row>
    <row r="18" spans="1:67" ht="16.5" customHeight="1">
      <c r="A18" s="35"/>
      <c r="B18" s="40" t="s">
        <v>24</v>
      </c>
      <c r="C18" s="41" t="s">
        <v>35</v>
      </c>
      <c r="D18" s="42" t="s">
        <v>1</v>
      </c>
      <c r="E18" s="42" t="s">
        <v>1</v>
      </c>
      <c r="F18" s="42" t="s">
        <v>1</v>
      </c>
      <c r="G18" s="42" t="s">
        <v>1</v>
      </c>
      <c r="H18" s="42" t="s">
        <v>1</v>
      </c>
      <c r="I18" s="42" t="s">
        <v>1</v>
      </c>
      <c r="J18" s="42" t="s">
        <v>1</v>
      </c>
      <c r="K18" s="42" t="s">
        <v>1</v>
      </c>
      <c r="L18" s="42" t="s">
        <v>1</v>
      </c>
      <c r="M18" s="42" t="s">
        <v>1</v>
      </c>
      <c r="N18" s="42" t="s">
        <v>1</v>
      </c>
      <c r="O18" s="42" t="s">
        <v>1</v>
      </c>
      <c r="P18" s="42" t="s">
        <v>1</v>
      </c>
      <c r="Q18" s="42" t="s">
        <v>1</v>
      </c>
      <c r="R18" s="42" t="s">
        <v>1</v>
      </c>
      <c r="S18" s="42" t="s">
        <v>1</v>
      </c>
      <c r="T18" s="42">
        <v>0.1708601441376176</v>
      </c>
      <c r="U18" s="42">
        <v>0.1708601441376176</v>
      </c>
      <c r="V18" s="42">
        <v>0.34172028827523521</v>
      </c>
      <c r="W18" s="42">
        <v>0.51258043241285278</v>
      </c>
      <c r="X18" s="42">
        <v>0.51258043241285278</v>
      </c>
      <c r="Y18" s="42">
        <v>0.68344057655047041</v>
      </c>
      <c r="Z18" s="42">
        <v>1.0251608648257056</v>
      </c>
      <c r="AA18" s="42">
        <v>1.0251608648257056</v>
      </c>
      <c r="AB18" s="42">
        <v>1.0251608648257056</v>
      </c>
      <c r="AC18" s="42">
        <v>1.1960210089633232</v>
      </c>
      <c r="AD18" s="42">
        <v>1.3668811531009408</v>
      </c>
      <c r="AE18" s="43">
        <v>1.5377412972385585</v>
      </c>
      <c r="AF18" s="42">
        <v>1.8794615855137937</v>
      </c>
      <c r="AG18" s="42">
        <v>2.2211818737890288</v>
      </c>
      <c r="AH18" s="42">
        <v>1.537749</v>
      </c>
      <c r="AI18" s="42">
        <v>1.3672000000000002</v>
      </c>
      <c r="AJ18" s="42">
        <v>1.5381</v>
      </c>
      <c r="AK18" s="42">
        <v>1.5381</v>
      </c>
      <c r="AL18" s="42">
        <v>2.5635000000000003</v>
      </c>
      <c r="AM18" s="42">
        <v>3.4172199999999999</v>
      </c>
      <c r="AN18" s="42">
        <v>3.7598000000000003</v>
      </c>
      <c r="AO18" s="42">
        <v>3.9306999999999999</v>
      </c>
      <c r="AP18" s="42">
        <v>3.7598000000000003</v>
      </c>
      <c r="AQ18" s="42">
        <v>4.2725</v>
      </c>
      <c r="AR18" s="42">
        <v>4.1006640000000001</v>
      </c>
      <c r="AS18" s="42">
        <v>3.1</v>
      </c>
      <c r="AT18" s="42">
        <v>3.246359</v>
      </c>
      <c r="AU18" s="42">
        <v>3.4172199999999999</v>
      </c>
      <c r="AV18" s="44">
        <v>2.6</v>
      </c>
      <c r="AW18" s="44">
        <v>2.8</v>
      </c>
      <c r="AX18" s="44">
        <v>1.4</v>
      </c>
      <c r="AY18" s="44">
        <v>0.7</v>
      </c>
      <c r="AZ18" s="44">
        <v>0.4</v>
      </c>
      <c r="BA18" s="44">
        <v>0.6</v>
      </c>
      <c r="BB18" s="44">
        <v>2.5</v>
      </c>
      <c r="BC18" s="180">
        <v>0.3</v>
      </c>
      <c r="BD18" s="180">
        <v>1.6</v>
      </c>
      <c r="BE18" s="180">
        <v>1.3</v>
      </c>
      <c r="BF18" s="180">
        <v>1.4</v>
      </c>
      <c r="BG18" s="180">
        <v>1.7</v>
      </c>
      <c r="BH18" s="180">
        <v>1.8</v>
      </c>
      <c r="BI18" s="180">
        <v>2.2999999999999998</v>
      </c>
      <c r="BJ18" s="180">
        <v>1.5753376891347846</v>
      </c>
      <c r="BK18" s="180">
        <v>1.3993255038759913</v>
      </c>
      <c r="BL18" s="182">
        <v>1.2307900401248724</v>
      </c>
      <c r="BM18" s="182">
        <v>1.7863414428285251</v>
      </c>
      <c r="BN18" s="180">
        <v>1.4</v>
      </c>
      <c r="BO18" s="180">
        <v>3.1</v>
      </c>
    </row>
    <row r="19" spans="1:67" ht="16.5" customHeight="1">
      <c r="A19" s="35"/>
      <c r="B19" s="40" t="s">
        <v>25</v>
      </c>
      <c r="C19" s="41" t="s">
        <v>35</v>
      </c>
      <c r="D19" s="42" t="s">
        <v>1</v>
      </c>
      <c r="E19" s="42" t="s">
        <v>1</v>
      </c>
      <c r="F19" s="42" t="s">
        <v>1</v>
      </c>
      <c r="G19" s="42" t="s">
        <v>1</v>
      </c>
      <c r="H19" s="42" t="s">
        <v>1</v>
      </c>
      <c r="I19" s="42" t="s">
        <v>1</v>
      </c>
      <c r="J19" s="42" t="s">
        <v>1</v>
      </c>
      <c r="K19" s="42" t="s">
        <v>1</v>
      </c>
      <c r="L19" s="42" t="s">
        <v>1</v>
      </c>
      <c r="M19" s="42" t="s">
        <v>1</v>
      </c>
      <c r="N19" s="42" t="s">
        <v>1</v>
      </c>
      <c r="O19" s="42" t="s">
        <v>1</v>
      </c>
      <c r="P19" s="42" t="s">
        <v>1</v>
      </c>
      <c r="Q19" s="42" t="s">
        <v>1</v>
      </c>
      <c r="R19" s="42" t="s">
        <v>1</v>
      </c>
      <c r="S19" s="42" t="s">
        <v>1</v>
      </c>
      <c r="T19" s="42">
        <v>2.0503217296514111</v>
      </c>
      <c r="U19" s="42">
        <v>1.7086014413761761</v>
      </c>
      <c r="V19" s="42">
        <v>0.1708601441376176</v>
      </c>
      <c r="W19" s="42">
        <v>1.1960210089633232</v>
      </c>
      <c r="X19" s="42">
        <v>1.8794615855137937</v>
      </c>
      <c r="Y19" s="42">
        <v>1.8794615855137937</v>
      </c>
      <c r="Z19" s="42">
        <v>2.9046224503394993</v>
      </c>
      <c r="AA19" s="42">
        <v>2.562902162064264</v>
      </c>
      <c r="AB19" s="42">
        <v>3.2463427386147345</v>
      </c>
      <c r="AC19" s="42">
        <v>1.1960210089633232</v>
      </c>
      <c r="AD19" s="42">
        <v>1.7086014413761761</v>
      </c>
      <c r="AE19" s="43">
        <v>0.51258043241285278</v>
      </c>
      <c r="AF19" s="42">
        <v>-0.34172028827523521</v>
      </c>
      <c r="AG19" s="42">
        <v>3.2463427386147345</v>
      </c>
      <c r="AH19" s="42">
        <v>1.8794710000000001</v>
      </c>
      <c r="AI19" s="42">
        <v>1.8799000000000001</v>
      </c>
      <c r="AJ19" s="42">
        <v>0</v>
      </c>
      <c r="AK19" s="42">
        <v>1.5</v>
      </c>
      <c r="AL19" s="42">
        <v>4.1016000000000004</v>
      </c>
      <c r="AM19" s="42">
        <v>3.5880809999999999</v>
      </c>
      <c r="AN19" s="42">
        <v>1.5381</v>
      </c>
      <c r="AO19" s="42">
        <v>2.2217000000000002</v>
      </c>
      <c r="AP19" s="42">
        <v>-1.2</v>
      </c>
      <c r="AQ19" s="42">
        <v>-0.7</v>
      </c>
      <c r="AR19" s="42">
        <v>4.9549690000000002</v>
      </c>
      <c r="AS19" s="42">
        <v>8.1999999999999993</v>
      </c>
      <c r="AT19" s="42">
        <v>5.296691</v>
      </c>
      <c r="AU19" s="42">
        <v>-2.9046369999999997</v>
      </c>
      <c r="AV19" s="44">
        <v>1.4</v>
      </c>
      <c r="AW19" s="44">
        <v>-8.5</v>
      </c>
      <c r="AX19" s="44">
        <v>-1.9</v>
      </c>
      <c r="AY19" s="44">
        <v>-1</v>
      </c>
      <c r="AZ19" s="44">
        <v>0.3</v>
      </c>
      <c r="BA19" s="44">
        <v>-2.8</v>
      </c>
      <c r="BB19" s="44">
        <v>0.1</v>
      </c>
      <c r="BC19" s="180">
        <v>5.2</v>
      </c>
      <c r="BD19" s="180">
        <v>-8.3000000000000007</v>
      </c>
      <c r="BE19" s="180">
        <v>-7.5</v>
      </c>
      <c r="BF19" s="180">
        <v>2.6</v>
      </c>
      <c r="BG19" s="180">
        <v>-4</v>
      </c>
      <c r="BH19" s="180">
        <v>7.5</v>
      </c>
      <c r="BI19" s="180">
        <v>6.2</v>
      </c>
      <c r="BJ19" s="180">
        <v>4.7457009205359455</v>
      </c>
      <c r="BK19" s="180">
        <v>4.1995329984986141</v>
      </c>
      <c r="BL19" s="182">
        <v>14.141342048845015</v>
      </c>
      <c r="BM19" s="182">
        <v>7.8</v>
      </c>
      <c r="BN19" s="180">
        <v>-5.3</v>
      </c>
      <c r="BO19" s="180">
        <v>-4.3</v>
      </c>
    </row>
    <row r="20" spans="1:67" ht="7.5" customHeight="1">
      <c r="A20" s="35"/>
      <c r="B20" s="39"/>
      <c r="C20" s="41"/>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2"/>
      <c r="AO20" s="42"/>
      <c r="AP20" s="42"/>
      <c r="AQ20" s="42"/>
      <c r="AR20" s="42"/>
      <c r="AS20" s="42"/>
      <c r="AT20" s="42"/>
      <c r="AU20" s="42"/>
      <c r="AV20" s="45"/>
      <c r="AW20" s="45"/>
      <c r="AX20" s="45"/>
      <c r="AY20" s="45"/>
      <c r="AZ20" s="45"/>
      <c r="BA20" s="45"/>
      <c r="BB20" s="45"/>
      <c r="BC20" s="181"/>
      <c r="BD20" s="181"/>
      <c r="BE20" s="181"/>
      <c r="BF20" s="181"/>
      <c r="BG20" s="181"/>
      <c r="BH20" s="181"/>
      <c r="BI20" s="181"/>
      <c r="BJ20" s="181"/>
      <c r="BK20" s="181"/>
      <c r="BL20" s="256"/>
      <c r="BM20" s="256"/>
      <c r="BN20" s="181"/>
      <c r="BO20" s="181"/>
    </row>
    <row r="21" spans="1:67" ht="18.75" customHeight="1">
      <c r="A21" s="35"/>
      <c r="B21" s="46" t="s">
        <v>26</v>
      </c>
      <c r="C21" s="47"/>
      <c r="D21" s="48"/>
      <c r="E21" s="48"/>
      <c r="F21" s="48"/>
      <c r="G21" s="48"/>
      <c r="H21" s="48"/>
      <c r="I21" s="48"/>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2"/>
      <c r="AO21" s="42"/>
      <c r="AP21" s="42"/>
      <c r="AQ21" s="42"/>
      <c r="AR21" s="42"/>
      <c r="AS21" s="42"/>
      <c r="AT21" s="42"/>
      <c r="AU21" s="42"/>
      <c r="AV21" s="45"/>
      <c r="AW21" s="45"/>
      <c r="AX21" s="45"/>
      <c r="AY21" s="45"/>
      <c r="AZ21" s="45"/>
      <c r="BA21" s="45"/>
      <c r="BB21" s="45"/>
      <c r="BC21" s="181"/>
      <c r="BD21" s="181"/>
      <c r="BE21" s="181"/>
      <c r="BF21" s="181"/>
      <c r="BG21" s="181"/>
      <c r="BH21" s="181"/>
      <c r="BI21" s="181"/>
      <c r="BJ21" s="181"/>
      <c r="BK21" s="181"/>
      <c r="BL21" s="256"/>
      <c r="BM21" s="256"/>
      <c r="BN21" s="181"/>
      <c r="BO21" s="181"/>
    </row>
    <row r="22" spans="1:67" ht="16.5" customHeight="1">
      <c r="A22" s="35"/>
      <c r="B22" s="40" t="s">
        <v>27</v>
      </c>
      <c r="C22" s="41" t="s">
        <v>4</v>
      </c>
      <c r="D22" s="42">
        <v>94.8</v>
      </c>
      <c r="E22" s="42">
        <v>95.3</v>
      </c>
      <c r="F22" s="42">
        <v>96.8</v>
      </c>
      <c r="G22" s="42">
        <v>98</v>
      </c>
      <c r="H22" s="42">
        <v>98.5</v>
      </c>
      <c r="I22" s="42">
        <v>97</v>
      </c>
      <c r="J22" s="42">
        <v>97</v>
      </c>
      <c r="K22" s="42">
        <v>97.6</v>
      </c>
      <c r="L22" s="42">
        <v>97.3</v>
      </c>
      <c r="M22" s="42">
        <v>96.8</v>
      </c>
      <c r="N22" s="42">
        <v>96.2</v>
      </c>
      <c r="O22" s="42">
        <v>96.2</v>
      </c>
      <c r="P22" s="42">
        <v>95.6</v>
      </c>
      <c r="Q22" s="42">
        <v>93.5</v>
      </c>
      <c r="R22" s="42">
        <v>76.2</v>
      </c>
      <c r="S22" s="43">
        <v>34.799999999999997</v>
      </c>
      <c r="T22" s="42">
        <v>36.9</v>
      </c>
      <c r="U22" s="42">
        <v>38</v>
      </c>
      <c r="V22" s="42">
        <v>37</v>
      </c>
      <c r="W22" s="42">
        <v>37.1</v>
      </c>
      <c r="X22" s="42">
        <v>36.9</v>
      </c>
      <c r="Y22" s="42">
        <v>37.1</v>
      </c>
      <c r="Z22" s="42">
        <v>36.299999999999997</v>
      </c>
      <c r="AA22" s="42">
        <v>36.200000000000003</v>
      </c>
      <c r="AB22" s="42">
        <v>36.6</v>
      </c>
      <c r="AC22" s="42">
        <v>36.299999999999997</v>
      </c>
      <c r="AD22" s="42">
        <v>35.4</v>
      </c>
      <c r="AE22" s="43">
        <v>35.700000000000003</v>
      </c>
      <c r="AF22" s="42">
        <v>35.799999999999997</v>
      </c>
      <c r="AG22" s="42">
        <v>35.9</v>
      </c>
      <c r="AH22" s="42">
        <v>34.799999999999997</v>
      </c>
      <c r="AI22" s="42">
        <v>32.1</v>
      </c>
      <c r="AJ22" s="42">
        <v>32.299999999999997</v>
      </c>
      <c r="AK22" s="42">
        <v>31.5</v>
      </c>
      <c r="AL22" s="42">
        <v>30.5</v>
      </c>
      <c r="AM22" s="42">
        <v>30.9</v>
      </c>
      <c r="AN22" s="42">
        <v>31.243000000000002</v>
      </c>
      <c r="AO22" s="42">
        <v>30.928000000000001</v>
      </c>
      <c r="AP22" s="42">
        <v>31.926000000000002</v>
      </c>
      <c r="AQ22" s="42">
        <v>32.945999999999998</v>
      </c>
      <c r="AR22" s="42">
        <v>32.433999999999997</v>
      </c>
      <c r="AS22" s="42">
        <v>31.900000000000002</v>
      </c>
      <c r="AT22" s="42">
        <v>31.44</v>
      </c>
      <c r="AU22" s="42">
        <v>32.343000000000004</v>
      </c>
      <c r="AV22" s="45">
        <v>32.201000000000001</v>
      </c>
      <c r="AW22" s="45">
        <v>30.277000000000001</v>
      </c>
      <c r="AX22" s="45">
        <v>28.853999999999999</v>
      </c>
      <c r="AY22" s="43">
        <v>27.514428571428571</v>
      </c>
      <c r="AZ22" s="43">
        <v>23.873999999999999</v>
      </c>
      <c r="BA22" s="43">
        <v>22.539000000000001</v>
      </c>
      <c r="BB22" s="43">
        <v>20.265000000000001</v>
      </c>
      <c r="BC22" s="181">
        <v>20.2</v>
      </c>
      <c r="BD22" s="181">
        <v>19.899999999999999</v>
      </c>
      <c r="BE22" s="181">
        <v>18.449000000000002</v>
      </c>
      <c r="BF22" s="181">
        <v>17.399999999999999</v>
      </c>
      <c r="BG22" s="181">
        <v>15.8</v>
      </c>
      <c r="BH22" s="181">
        <v>18.3</v>
      </c>
      <c r="BI22" s="181">
        <v>19.206</v>
      </c>
      <c r="BJ22" s="181">
        <v>18.8</v>
      </c>
      <c r="BK22" s="181">
        <v>19.353999999999999</v>
      </c>
      <c r="BL22" s="256">
        <v>20.641999999999999</v>
      </c>
      <c r="BM22" s="256">
        <v>20.597999999999999</v>
      </c>
      <c r="BN22" s="181">
        <v>20.100000000000001</v>
      </c>
      <c r="BO22" s="181">
        <v>20.100000000000001</v>
      </c>
    </row>
    <row r="23" spans="1:67" ht="27" customHeight="1">
      <c r="A23" s="35"/>
      <c r="B23" s="183" t="s">
        <v>140</v>
      </c>
      <c r="C23" s="41" t="s">
        <v>3</v>
      </c>
      <c r="D23" s="42">
        <v>40.299999999999997</v>
      </c>
      <c r="E23" s="42">
        <v>40.299999999999997</v>
      </c>
      <c r="F23" s="42">
        <v>40.4</v>
      </c>
      <c r="G23" s="42">
        <v>40.6</v>
      </c>
      <c r="H23" s="42">
        <v>40</v>
      </c>
      <c r="I23" s="43">
        <v>38.9</v>
      </c>
      <c r="J23" s="42">
        <v>38.299999999999997</v>
      </c>
      <c r="K23" s="42">
        <v>38</v>
      </c>
      <c r="L23" s="42">
        <v>37.299999999999997</v>
      </c>
      <c r="M23" s="42">
        <v>36.5</v>
      </c>
      <c r="N23" s="42">
        <v>35.700000000000003</v>
      </c>
      <c r="O23" s="42">
        <v>35.200000000000003</v>
      </c>
      <c r="P23" s="42">
        <v>34.799999999999997</v>
      </c>
      <c r="Q23" s="42">
        <v>33.4</v>
      </c>
      <c r="R23" s="42">
        <v>28.2</v>
      </c>
      <c r="S23" s="42">
        <v>17</v>
      </c>
      <c r="T23" s="42">
        <v>18.899999999999999</v>
      </c>
      <c r="U23" s="42">
        <v>18.899999999999999</v>
      </c>
      <c r="V23" s="42">
        <v>18.100000000000001</v>
      </c>
      <c r="W23" s="42">
        <v>17.5</v>
      </c>
      <c r="X23" s="42">
        <v>16.8</v>
      </c>
      <c r="Y23" s="42">
        <v>16.399999999999999</v>
      </c>
      <c r="Z23" s="42">
        <v>15.8</v>
      </c>
      <c r="AA23" s="42">
        <v>15.3</v>
      </c>
      <c r="AB23" s="42">
        <v>15.1</v>
      </c>
      <c r="AC23" s="42">
        <v>14.6</v>
      </c>
      <c r="AD23" s="42">
        <v>14.1</v>
      </c>
      <c r="AE23" s="43">
        <v>13.9</v>
      </c>
      <c r="AF23" s="42">
        <v>13.5</v>
      </c>
      <c r="AG23" s="42">
        <v>13.2</v>
      </c>
      <c r="AH23" s="42">
        <v>12.6</v>
      </c>
      <c r="AI23" s="42">
        <v>11.5</v>
      </c>
      <c r="AJ23" s="42">
        <v>11.3</v>
      </c>
      <c r="AK23" s="42">
        <v>11</v>
      </c>
      <c r="AL23" s="42">
        <v>10.4</v>
      </c>
      <c r="AM23" s="42">
        <v>10.1</v>
      </c>
      <c r="AN23" s="42">
        <v>9.8000000000000007</v>
      </c>
      <c r="AO23" s="42">
        <v>9.5</v>
      </c>
      <c r="AP23" s="42">
        <v>9.6</v>
      </c>
      <c r="AQ23" s="42">
        <v>9.6999999999999993</v>
      </c>
      <c r="AR23" s="42">
        <v>9.4</v>
      </c>
      <c r="AS23" s="42">
        <v>9</v>
      </c>
      <c r="AT23" s="42">
        <v>8.6999999999999993</v>
      </c>
      <c r="AU23" s="42">
        <v>8.6999999999999993</v>
      </c>
      <c r="AV23" s="45">
        <v>8.4</v>
      </c>
      <c r="AW23" s="45">
        <v>7.8</v>
      </c>
      <c r="AX23" s="45">
        <v>7.2</v>
      </c>
      <c r="AY23" s="45">
        <v>6.6</v>
      </c>
      <c r="AZ23" s="45">
        <v>5.6</v>
      </c>
      <c r="BA23" s="45">
        <v>5.5</v>
      </c>
      <c r="BB23" s="45">
        <v>4.8</v>
      </c>
      <c r="BC23" s="181">
        <v>4.7</v>
      </c>
      <c r="BD23" s="181">
        <v>4.5999999999999996</v>
      </c>
      <c r="BE23" s="181">
        <v>4.3</v>
      </c>
      <c r="BF23" s="181">
        <v>4</v>
      </c>
      <c r="BG23" s="181">
        <v>3.8</v>
      </c>
      <c r="BH23" s="181">
        <v>4.4000000000000004</v>
      </c>
      <c r="BI23" s="181">
        <v>4.5</v>
      </c>
      <c r="BJ23" s="181">
        <v>4.3</v>
      </c>
      <c r="BK23" s="181">
        <v>4.3183445973836463</v>
      </c>
      <c r="BL23" s="256">
        <v>4.8</v>
      </c>
      <c r="BM23" s="256">
        <v>4.5999999999999996</v>
      </c>
      <c r="BN23" s="181">
        <v>4.3</v>
      </c>
      <c r="BO23" s="181">
        <v>4.2</v>
      </c>
    </row>
    <row r="24" spans="1:67" ht="7.5" customHeight="1">
      <c r="A24" s="35"/>
      <c r="B24" s="39"/>
      <c r="C24" s="41"/>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2"/>
      <c r="AO24" s="42"/>
      <c r="AP24" s="42"/>
      <c r="AQ24" s="42"/>
      <c r="AR24" s="42"/>
      <c r="AS24" s="42"/>
      <c r="AT24" s="42"/>
      <c r="AU24" s="42"/>
      <c r="AV24" s="45"/>
      <c r="AW24" s="45"/>
      <c r="AX24" s="45"/>
      <c r="AY24" s="45"/>
      <c r="AZ24" s="45"/>
      <c r="BA24" s="45"/>
      <c r="BB24" s="45"/>
      <c r="BC24" s="181"/>
      <c r="BD24" s="181"/>
      <c r="BE24" s="181"/>
      <c r="BF24" s="181"/>
      <c r="BG24" s="181"/>
      <c r="BH24" s="181"/>
      <c r="BI24" s="181"/>
      <c r="BJ24" s="181"/>
      <c r="BK24" s="181"/>
      <c r="BL24" s="256"/>
      <c r="BM24" s="256"/>
      <c r="BN24" s="181"/>
      <c r="BO24" s="181"/>
    </row>
    <row r="25" spans="1:67" ht="18.75" customHeight="1">
      <c r="A25" s="35"/>
      <c r="B25" s="46" t="s">
        <v>28</v>
      </c>
      <c r="C25" s="47"/>
      <c r="D25" s="48"/>
      <c r="E25" s="48"/>
      <c r="F25" s="48"/>
      <c r="G25" s="48"/>
      <c r="H25" s="48"/>
      <c r="I25" s="48"/>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2"/>
      <c r="AO25" s="42"/>
      <c r="AP25" s="42"/>
      <c r="AQ25" s="42"/>
      <c r="AR25" s="42"/>
      <c r="AS25" s="42"/>
      <c r="AT25" s="42"/>
      <c r="AU25" s="42"/>
      <c r="AV25" s="45"/>
      <c r="AW25" s="45"/>
      <c r="AX25" s="45"/>
      <c r="AY25" s="45"/>
      <c r="AZ25" s="45"/>
      <c r="BA25" s="45"/>
      <c r="BB25" s="45"/>
      <c r="BC25" s="181"/>
      <c r="BD25" s="181"/>
      <c r="BE25" s="181"/>
      <c r="BF25" s="181"/>
      <c r="BG25" s="181"/>
      <c r="BH25" s="181"/>
      <c r="BI25" s="181"/>
      <c r="BJ25" s="181"/>
      <c r="BK25" s="181"/>
      <c r="BL25" s="256"/>
      <c r="BM25" s="256"/>
      <c r="BN25" s="181"/>
      <c r="BO25" s="181"/>
    </row>
    <row r="26" spans="1:67" ht="27" customHeight="1">
      <c r="A26" s="35"/>
      <c r="B26" s="52" t="s">
        <v>29</v>
      </c>
      <c r="C26" s="41" t="s">
        <v>35</v>
      </c>
      <c r="D26" s="42">
        <v>8.0509297968000002</v>
      </c>
      <c r="E26" s="42">
        <v>8.6882381189999993</v>
      </c>
      <c r="F26" s="42">
        <v>13.636347773400001</v>
      </c>
      <c r="G26" s="42">
        <v>14.318079731999999</v>
      </c>
      <c r="H26" s="42">
        <v>13.147687772999999</v>
      </c>
      <c r="I26" s="42">
        <v>17.923228686000002</v>
      </c>
      <c r="J26" s="42">
        <v>17.540501972400001</v>
      </c>
      <c r="K26" s="42">
        <v>21.748787220600001</v>
      </c>
      <c r="L26" s="42">
        <v>24.959249251199999</v>
      </c>
      <c r="M26" s="42">
        <v>28.449921911400001</v>
      </c>
      <c r="N26" s="42">
        <v>30.177317926800001</v>
      </c>
      <c r="O26" s="42">
        <v>37.847229611399996</v>
      </c>
      <c r="P26" s="43">
        <v>41.108949684000002</v>
      </c>
      <c r="Q26" s="42">
        <v>44.553490106399998</v>
      </c>
      <c r="R26" s="42">
        <v>31.764608627400001</v>
      </c>
      <c r="S26" s="42">
        <v>29.4955859682</v>
      </c>
      <c r="T26" s="42">
        <v>49.790353397400004</v>
      </c>
      <c r="U26" s="42">
        <v>59.826678020999999</v>
      </c>
      <c r="V26" s="42">
        <v>46.014344303400001</v>
      </c>
      <c r="W26" s="42">
        <v>56.971605081599996</v>
      </c>
      <c r="X26" s="42">
        <v>57.578158578599997</v>
      </c>
      <c r="Y26" s="42">
        <v>70.525939987800001</v>
      </c>
      <c r="Z26" s="42">
        <v>85.366851748200006</v>
      </c>
      <c r="AA26" s="42">
        <v>67.928865859799998</v>
      </c>
      <c r="AB26" s="42">
        <v>101.76600798540001</v>
      </c>
      <c r="AC26" s="42">
        <v>75.988338663600004</v>
      </c>
      <c r="AD26" s="42">
        <v>80.47170873719999</v>
      </c>
      <c r="AE26" s="42">
        <v>85.390772167800009</v>
      </c>
      <c r="AF26" s="42">
        <v>72.220872576600001</v>
      </c>
      <c r="AG26" s="42">
        <v>88.276599932400003</v>
      </c>
      <c r="AH26" s="42">
        <v>111.0966802308</v>
      </c>
      <c r="AI26" s="42">
        <v>100.61270204040001</v>
      </c>
      <c r="AJ26" s="42">
        <v>63.462581800199999</v>
      </c>
      <c r="AK26" s="42">
        <v>71.595524464199997</v>
      </c>
      <c r="AL26" s="42">
        <v>76.941738244799993</v>
      </c>
      <c r="AM26" s="42">
        <v>115.6142223324</v>
      </c>
      <c r="AN26" s="42">
        <v>91.025739584999997</v>
      </c>
      <c r="AO26" s="42">
        <v>61.321704246000003</v>
      </c>
      <c r="AP26" s="42">
        <v>69.200065301400002</v>
      </c>
      <c r="AQ26" s="42">
        <v>62.346865086000008</v>
      </c>
      <c r="AR26" s="42">
        <v>58.762219348800002</v>
      </c>
      <c r="AS26" s="42">
        <v>74.835032718600004</v>
      </c>
      <c r="AT26" s="42">
        <v>63.014928233399999</v>
      </c>
      <c r="AU26" s="42">
        <v>74.464266214800006</v>
      </c>
      <c r="AV26" s="45">
        <v>98.135230010400008</v>
      </c>
      <c r="AW26" s="44">
        <v>109.31290036919999</v>
      </c>
      <c r="AX26" s="44">
        <v>94.266956440800001</v>
      </c>
      <c r="AY26" s="44">
        <v>120.0907580004</v>
      </c>
      <c r="AZ26" s="44">
        <v>116.64624400000001</v>
      </c>
      <c r="BA26" s="44">
        <v>82.679000000000002</v>
      </c>
      <c r="BB26" s="44">
        <v>86.212000000000003</v>
      </c>
      <c r="BC26" s="180">
        <v>109.348</v>
      </c>
      <c r="BD26" s="180">
        <v>86.662999999999997</v>
      </c>
      <c r="BE26" s="180">
        <v>118.1</v>
      </c>
      <c r="BF26" s="180">
        <v>97.704999999999998</v>
      </c>
      <c r="BG26" s="180">
        <v>89.144999999999996</v>
      </c>
      <c r="BH26" s="180">
        <v>102.55800000000001</v>
      </c>
      <c r="BI26" s="180">
        <v>99.1</v>
      </c>
      <c r="BJ26" s="180">
        <v>94.122</v>
      </c>
      <c r="BK26" s="180">
        <v>95.866</v>
      </c>
      <c r="BL26" s="182">
        <v>80.153000000000006</v>
      </c>
      <c r="BM26" s="182">
        <v>85.7</v>
      </c>
      <c r="BN26" s="180">
        <v>95.2</v>
      </c>
      <c r="BO26" s="180">
        <v>86.7</v>
      </c>
    </row>
    <row r="27" spans="1:67" ht="16.5" customHeight="1">
      <c r="A27" s="35"/>
      <c r="B27" s="40" t="s">
        <v>30</v>
      </c>
      <c r="C27" s="41" t="s">
        <v>3</v>
      </c>
      <c r="D27" s="42">
        <v>28.1</v>
      </c>
      <c r="E27" s="42">
        <v>32.299999999999997</v>
      </c>
      <c r="F27" s="42">
        <v>44</v>
      </c>
      <c r="G27" s="43">
        <v>43.3</v>
      </c>
      <c r="H27" s="42">
        <v>43</v>
      </c>
      <c r="I27" s="42">
        <v>45.5</v>
      </c>
      <c r="J27" s="42">
        <v>37.9</v>
      </c>
      <c r="K27" s="42">
        <v>46.9</v>
      </c>
      <c r="L27" s="42">
        <v>42.8</v>
      </c>
      <c r="M27" s="42">
        <v>45.4</v>
      </c>
      <c r="N27" s="42">
        <v>44.3</v>
      </c>
      <c r="O27" s="42">
        <v>52.7</v>
      </c>
      <c r="P27" s="43">
        <v>53.9</v>
      </c>
      <c r="Q27" s="43">
        <v>50.9</v>
      </c>
      <c r="R27" s="42">
        <v>39.9</v>
      </c>
      <c r="S27" s="43">
        <v>35.6</v>
      </c>
      <c r="T27" s="43">
        <v>34.299999999999997</v>
      </c>
      <c r="U27" s="42">
        <v>32</v>
      </c>
      <c r="V27" s="43">
        <v>26.1</v>
      </c>
      <c r="W27" s="43">
        <v>26.1</v>
      </c>
      <c r="X27" s="43">
        <v>22.7</v>
      </c>
      <c r="Y27" s="43">
        <v>21.4</v>
      </c>
      <c r="Z27" s="43">
        <v>25.4</v>
      </c>
      <c r="AA27" s="43">
        <v>22.1</v>
      </c>
      <c r="AB27" s="43">
        <v>25.5</v>
      </c>
      <c r="AC27" s="43">
        <v>22.3</v>
      </c>
      <c r="AD27" s="43">
        <v>26.6</v>
      </c>
      <c r="AE27" s="43">
        <v>22.5</v>
      </c>
      <c r="AF27" s="42">
        <v>18.2</v>
      </c>
      <c r="AG27" s="42">
        <v>21.4</v>
      </c>
      <c r="AH27" s="42">
        <v>25.4</v>
      </c>
      <c r="AI27" s="43">
        <v>24.3</v>
      </c>
      <c r="AJ27" s="43">
        <v>17.399999999999999</v>
      </c>
      <c r="AK27" s="42">
        <v>21</v>
      </c>
      <c r="AL27" s="42">
        <v>21.3</v>
      </c>
      <c r="AM27" s="42">
        <v>29.2</v>
      </c>
      <c r="AN27" s="42">
        <v>24.1</v>
      </c>
      <c r="AO27" s="42">
        <v>16.8</v>
      </c>
      <c r="AP27" s="42">
        <v>19</v>
      </c>
      <c r="AQ27" s="42">
        <v>17.7</v>
      </c>
      <c r="AR27" s="42">
        <v>15.4</v>
      </c>
      <c r="AS27" s="42">
        <v>18.7</v>
      </c>
      <c r="AT27" s="42">
        <v>16.600000000000001</v>
      </c>
      <c r="AU27" s="42">
        <v>21.2</v>
      </c>
      <c r="AV27" s="45">
        <v>24</v>
      </c>
      <c r="AW27" s="45">
        <v>25.9</v>
      </c>
      <c r="AX27" s="45">
        <v>21.2</v>
      </c>
      <c r="AY27" s="45">
        <v>23.8</v>
      </c>
      <c r="AZ27" s="45">
        <v>21.3</v>
      </c>
      <c r="BA27" s="45">
        <v>17.3</v>
      </c>
      <c r="BB27" s="45">
        <v>15.2</v>
      </c>
      <c r="BC27" s="181">
        <v>17.5</v>
      </c>
      <c r="BD27" s="181">
        <v>13.4</v>
      </c>
      <c r="BE27" s="181">
        <v>16.600000000000001</v>
      </c>
      <c r="BF27" s="181">
        <v>13.4</v>
      </c>
      <c r="BG27" s="181">
        <v>10.8</v>
      </c>
      <c r="BH27" s="181">
        <v>10.7</v>
      </c>
      <c r="BI27" s="181">
        <v>8</v>
      </c>
      <c r="BJ27" s="181">
        <v>6.01</v>
      </c>
      <c r="BK27" s="181">
        <v>7.42</v>
      </c>
      <c r="BL27" s="256">
        <v>6.36</v>
      </c>
      <c r="BM27" s="256">
        <v>5.9</v>
      </c>
      <c r="BN27" s="181">
        <v>5.7</v>
      </c>
      <c r="BO27" s="181">
        <v>3.7</v>
      </c>
    </row>
    <row r="28" spans="1:67" ht="16.5" customHeight="1">
      <c r="A28" s="35"/>
      <c r="B28" s="40" t="s">
        <v>31</v>
      </c>
      <c r="C28" s="41" t="s">
        <v>35</v>
      </c>
      <c r="D28" s="42">
        <v>2.050332</v>
      </c>
      <c r="E28" s="42">
        <v>2.2211818737890288</v>
      </c>
      <c r="F28" s="43">
        <v>5.6383847565413809</v>
      </c>
      <c r="G28" s="42">
        <v>3.7589231710275874</v>
      </c>
      <c r="H28" s="42">
        <v>3.9297833151652046</v>
      </c>
      <c r="I28" s="42">
        <v>4.1006434593028223</v>
      </c>
      <c r="J28" s="42">
        <v>5.8092449006789986</v>
      </c>
      <c r="K28" s="42">
        <v>8.5430072068808798</v>
      </c>
      <c r="L28" s="42">
        <v>7.6887064861927925</v>
      </c>
      <c r="M28" s="42">
        <v>8.2012869186056445</v>
      </c>
      <c r="N28" s="42">
        <v>11.105909368945145</v>
      </c>
      <c r="O28" s="43">
        <v>7.8595666303304093</v>
      </c>
      <c r="P28" s="43">
        <v>12.131070233770849</v>
      </c>
      <c r="Q28" s="43">
        <v>10.080748504119439</v>
      </c>
      <c r="R28" s="42">
        <v>8.7138673510184965</v>
      </c>
      <c r="S28" s="43">
        <v>13.156231098596557</v>
      </c>
      <c r="T28" s="43">
        <v>30.242245512358316</v>
      </c>
      <c r="U28" s="43">
        <v>33.146867962697812</v>
      </c>
      <c r="V28" s="43">
        <v>18.452895566862704</v>
      </c>
      <c r="W28" s="43">
        <v>23.236979602715994</v>
      </c>
      <c r="X28" s="43">
        <v>21.699238305477436</v>
      </c>
      <c r="Y28" s="43">
        <v>27.508483206156438</v>
      </c>
      <c r="Z28" s="43">
        <v>38.443532430963963</v>
      </c>
      <c r="AA28" s="43">
        <v>21.186657873064583</v>
      </c>
      <c r="AB28" s="43">
        <v>51.599763529560519</v>
      </c>
      <c r="AC28" s="43">
        <v>17.76945499031223</v>
      </c>
      <c r="AD28" s="43">
        <v>34.513749115798753</v>
      </c>
      <c r="AE28" s="43">
        <v>37.930951998551109</v>
      </c>
      <c r="AF28" s="42">
        <v>27.679343350294051</v>
      </c>
      <c r="AG28" s="42">
        <v>35.36804983648684</v>
      </c>
      <c r="AH28" s="42">
        <v>49.549689999999998</v>
      </c>
      <c r="AI28" s="43">
        <v>48.022900000000007</v>
      </c>
      <c r="AJ28" s="43">
        <v>19.482600000000001</v>
      </c>
      <c r="AK28" s="43">
        <v>34.350900000000003</v>
      </c>
      <c r="AL28" s="43">
        <v>40.503300000000003</v>
      </c>
      <c r="AM28" s="43">
        <v>73.641091000000003</v>
      </c>
      <c r="AN28" s="42">
        <v>47.339300000000001</v>
      </c>
      <c r="AO28" s="42">
        <v>14.355600000000001</v>
      </c>
      <c r="AP28" s="42">
        <v>32.471000000000004</v>
      </c>
      <c r="AQ28" s="42">
        <v>23.926000000000002</v>
      </c>
      <c r="AR28" s="42">
        <v>21.015903000000002</v>
      </c>
      <c r="AS28" s="42">
        <v>29.9</v>
      </c>
      <c r="AT28" s="42">
        <v>18.965571000000001</v>
      </c>
      <c r="AU28" s="42">
        <v>25.800010999999998</v>
      </c>
      <c r="AV28" s="45">
        <v>27.5</v>
      </c>
      <c r="AW28" s="44">
        <v>36.6</v>
      </c>
      <c r="AX28" s="44">
        <v>40.6</v>
      </c>
      <c r="AY28" s="44">
        <v>56.3</v>
      </c>
      <c r="AZ28" s="44">
        <v>46.88</v>
      </c>
      <c r="BA28" s="44">
        <v>38.1</v>
      </c>
      <c r="BB28" s="44">
        <v>33.200000000000003</v>
      </c>
      <c r="BC28" s="182">
        <v>52.3</v>
      </c>
      <c r="BD28" s="182">
        <v>32.1</v>
      </c>
      <c r="BE28" s="182">
        <v>53.9</v>
      </c>
      <c r="BF28" s="182">
        <v>42.8</v>
      </c>
      <c r="BG28" s="182">
        <v>36</v>
      </c>
      <c r="BH28" s="180">
        <v>47.13</v>
      </c>
      <c r="BI28" s="180">
        <v>47.713768000000002</v>
      </c>
      <c r="BJ28" s="180">
        <v>43.871000000000002</v>
      </c>
      <c r="BK28" s="180">
        <v>47.298730999999997</v>
      </c>
      <c r="BL28" s="182">
        <v>36.642505</v>
      </c>
      <c r="BM28" s="182">
        <v>42.1</v>
      </c>
      <c r="BN28" s="180">
        <v>43.2</v>
      </c>
      <c r="BO28" s="180">
        <v>45.1</v>
      </c>
    </row>
    <row r="29" spans="1:67" ht="16.5" customHeight="1">
      <c r="A29" s="35"/>
      <c r="B29" s="50" t="s">
        <v>32</v>
      </c>
      <c r="C29" s="41" t="s">
        <v>35</v>
      </c>
      <c r="D29" s="42">
        <v>3.0754980000000001</v>
      </c>
      <c r="E29" s="42">
        <v>3.7589231710275874</v>
      </c>
      <c r="F29" s="42">
        <v>4.1006434593028223</v>
      </c>
      <c r="G29" s="42">
        <v>4.7840840358532928</v>
      </c>
      <c r="H29" s="42">
        <v>5.4675246124037633</v>
      </c>
      <c r="I29" s="42">
        <v>7.0052659096423211</v>
      </c>
      <c r="J29" s="42">
        <v>6.6635456213670867</v>
      </c>
      <c r="K29" s="42">
        <v>9.3973079275689688</v>
      </c>
      <c r="L29" s="42">
        <v>11.44762965722038</v>
      </c>
      <c r="M29" s="42">
        <v>12.301930377908468</v>
      </c>
      <c r="N29" s="42">
        <v>12.131070233770849</v>
      </c>
      <c r="O29" s="42">
        <v>21.528378161339816</v>
      </c>
      <c r="P29" s="43">
        <v>21.015797728926966</v>
      </c>
      <c r="Q29" s="42">
        <v>27.337623062018817</v>
      </c>
      <c r="R29" s="42">
        <v>18.111175278587467</v>
      </c>
      <c r="S29" s="42">
        <v>8.7138673510184965</v>
      </c>
      <c r="T29" s="42">
        <v>8.7138673510184965</v>
      </c>
      <c r="U29" s="42">
        <v>11.276769513082762</v>
      </c>
      <c r="V29" s="42">
        <v>11.44762965722038</v>
      </c>
      <c r="W29" s="42">
        <v>15.206552828247968</v>
      </c>
      <c r="X29" s="42">
        <v>14.010531819284642</v>
      </c>
      <c r="Y29" s="42">
        <v>18.794615855137938</v>
      </c>
      <c r="Z29" s="42">
        <v>21.870098449615053</v>
      </c>
      <c r="AA29" s="42">
        <v>23.066119458578378</v>
      </c>
      <c r="AB29" s="42">
        <v>24.433000611679319</v>
      </c>
      <c r="AC29" s="42">
        <v>31.267406377184024</v>
      </c>
      <c r="AD29" s="42">
        <v>24.091280323404082</v>
      </c>
      <c r="AE29" s="43">
        <v>26.48332234133073</v>
      </c>
      <c r="AF29" s="42">
        <v>23.578699890991231</v>
      </c>
      <c r="AG29" s="42">
        <v>29.046224503394992</v>
      </c>
      <c r="AH29" s="42">
        <v>37.418558999999995</v>
      </c>
      <c r="AI29" s="42">
        <v>33.325499999999998</v>
      </c>
      <c r="AJ29" s="42">
        <v>27.514900000000004</v>
      </c>
      <c r="AK29" s="42">
        <v>23.0715</v>
      </c>
      <c r="AL29" s="42">
        <v>23.584200000000003</v>
      </c>
      <c r="AM29" s="42">
        <v>28.704647999999999</v>
      </c>
      <c r="AN29" s="42">
        <v>30.932900000000004</v>
      </c>
      <c r="AO29" s="42">
        <v>29.565700000000003</v>
      </c>
      <c r="AP29" s="42">
        <v>21.7043</v>
      </c>
      <c r="AQ29" s="42">
        <v>23.584200000000003</v>
      </c>
      <c r="AR29" s="42">
        <v>21.870208000000002</v>
      </c>
      <c r="AS29" s="42">
        <v>25.1</v>
      </c>
      <c r="AT29" s="42">
        <v>31.267562999999999</v>
      </c>
      <c r="AU29" s="42">
        <v>32.463589999999996</v>
      </c>
      <c r="AV29" s="45">
        <v>38.4</v>
      </c>
      <c r="AW29" s="44">
        <v>35.9</v>
      </c>
      <c r="AX29" s="44">
        <v>33.200000000000003</v>
      </c>
      <c r="AY29" s="44">
        <v>29.4</v>
      </c>
      <c r="AZ29" s="44">
        <v>29.355</v>
      </c>
      <c r="BA29" s="44">
        <v>23.1</v>
      </c>
      <c r="BB29" s="44">
        <v>28.3</v>
      </c>
      <c r="BC29" s="182">
        <v>26.6</v>
      </c>
      <c r="BD29" s="182">
        <v>25.8</v>
      </c>
      <c r="BE29" s="182">
        <v>27.8</v>
      </c>
      <c r="BF29" s="182">
        <v>19.7</v>
      </c>
      <c r="BG29" s="182">
        <v>14.2</v>
      </c>
      <c r="BH29" s="180">
        <v>15.188000000000001</v>
      </c>
      <c r="BI29" s="180">
        <v>13.785399</v>
      </c>
      <c r="BJ29" s="180">
        <v>12.903</v>
      </c>
      <c r="BK29" s="180">
        <v>11.554</v>
      </c>
      <c r="BL29" s="182">
        <v>13.419392999999999</v>
      </c>
      <c r="BM29" s="182">
        <v>10.5</v>
      </c>
      <c r="BN29" s="180">
        <v>10.9</v>
      </c>
      <c r="BO29" s="180">
        <v>12.4</v>
      </c>
    </row>
    <row r="30" spans="1:67" ht="16.5" customHeight="1">
      <c r="A30" s="35"/>
      <c r="B30" s="50" t="s">
        <v>33</v>
      </c>
      <c r="C30" s="41" t="s">
        <v>35</v>
      </c>
      <c r="D30" s="42">
        <v>0.51258300000000001</v>
      </c>
      <c r="E30" s="42">
        <v>0.51258043241285278</v>
      </c>
      <c r="F30" s="42">
        <v>0.68344057655047041</v>
      </c>
      <c r="G30" s="42">
        <v>0.51258043241285278</v>
      </c>
      <c r="H30" s="42">
        <v>0.51258043241285278</v>
      </c>
      <c r="I30" s="42">
        <v>1.0251608648257056</v>
      </c>
      <c r="J30" s="42">
        <v>1.0251608648257056</v>
      </c>
      <c r="K30" s="43">
        <v>1.1960210089633232</v>
      </c>
      <c r="L30" s="42">
        <v>1.5377412972385585</v>
      </c>
      <c r="M30" s="42">
        <v>2.2211818737890288</v>
      </c>
      <c r="N30" s="42">
        <v>2.0503217296514111</v>
      </c>
      <c r="O30" s="42">
        <v>3.0754825944771169</v>
      </c>
      <c r="P30" s="42">
        <v>2.2211818737890288</v>
      </c>
      <c r="Q30" s="42">
        <v>1.7086014413761761</v>
      </c>
      <c r="R30" s="42">
        <v>1.7086014413761761</v>
      </c>
      <c r="S30" s="42">
        <v>3.9297833151652046</v>
      </c>
      <c r="T30" s="42">
        <v>4.4423637475780575</v>
      </c>
      <c r="U30" s="42">
        <v>4.613223891715676</v>
      </c>
      <c r="V30" s="42">
        <v>5.8092449006789986</v>
      </c>
      <c r="W30" s="42">
        <v>7.3469861979175564</v>
      </c>
      <c r="X30" s="42">
        <v>7.6887064861927925</v>
      </c>
      <c r="Y30" s="42">
        <v>6.6635456213670867</v>
      </c>
      <c r="Z30" s="42">
        <v>6.6635456213670867</v>
      </c>
      <c r="AA30" s="42">
        <v>5.9801050448166162</v>
      </c>
      <c r="AB30" s="42">
        <v>7.5178463420551749</v>
      </c>
      <c r="AC30" s="42">
        <v>7.3469861979175564</v>
      </c>
      <c r="AD30" s="42">
        <v>6.4926854772294691</v>
      </c>
      <c r="AE30" s="43">
        <v>5.6383847565413809</v>
      </c>
      <c r="AF30" s="42">
        <v>6.4926854772294691</v>
      </c>
      <c r="AG30" s="42">
        <v>8.884727495156115</v>
      </c>
      <c r="AH30" s="42">
        <v>9.0556330000000003</v>
      </c>
      <c r="AI30" s="42">
        <v>7.6905000000000001</v>
      </c>
      <c r="AJ30" s="42">
        <v>5.9815000000000005</v>
      </c>
      <c r="AK30" s="42">
        <v>5.2979000000000003</v>
      </c>
      <c r="AL30" s="42">
        <v>3.5889000000000002</v>
      </c>
      <c r="AM30" s="42">
        <v>3.5880809999999999</v>
      </c>
      <c r="AN30" s="42">
        <v>3.7598000000000003</v>
      </c>
      <c r="AO30" s="42">
        <v>2.2217000000000002</v>
      </c>
      <c r="AP30" s="42">
        <v>4.2725</v>
      </c>
      <c r="AQ30" s="42">
        <v>2.9053</v>
      </c>
      <c r="AR30" s="42">
        <v>2.7337760000000002</v>
      </c>
      <c r="AS30" s="42">
        <v>2.6</v>
      </c>
      <c r="AT30" s="42">
        <v>1.3668880000000001</v>
      </c>
      <c r="AU30" s="42">
        <v>1.8794710000000001</v>
      </c>
      <c r="AV30" s="45">
        <v>1.4</v>
      </c>
      <c r="AW30" s="44">
        <v>0.7</v>
      </c>
      <c r="AX30" s="44">
        <v>0.4</v>
      </c>
      <c r="AY30" s="44">
        <v>0.1</v>
      </c>
      <c r="AZ30" s="44">
        <v>0.42</v>
      </c>
      <c r="BA30" s="44">
        <v>0.5</v>
      </c>
      <c r="BB30" s="44">
        <v>0.5</v>
      </c>
      <c r="BC30" s="182">
        <v>0.6</v>
      </c>
      <c r="BD30" s="182">
        <v>0.7</v>
      </c>
      <c r="BE30" s="182">
        <v>1</v>
      </c>
      <c r="BF30" s="182">
        <v>0.8</v>
      </c>
      <c r="BG30" s="182">
        <v>0.5</v>
      </c>
      <c r="BH30" s="180">
        <v>0.255</v>
      </c>
      <c r="BI30" s="180">
        <v>0.38378600000000002</v>
      </c>
      <c r="BJ30" s="180">
        <v>0.20100000000000001</v>
      </c>
      <c r="BK30" s="180">
        <v>9.7859999999999996E-3</v>
      </c>
      <c r="BL30" s="182">
        <v>0.29025699999999999</v>
      </c>
      <c r="BM30" s="182">
        <v>0.629</v>
      </c>
      <c r="BN30" s="180">
        <v>0.7</v>
      </c>
      <c r="BO30" s="180">
        <v>0.7</v>
      </c>
    </row>
    <row r="31" spans="1:67" ht="16.5" customHeight="1">
      <c r="A31" s="35"/>
      <c r="B31" s="50" t="s">
        <v>34</v>
      </c>
      <c r="C31" s="41" t="s">
        <v>35</v>
      </c>
      <c r="D31" s="42">
        <v>0.85430499999999998</v>
      </c>
      <c r="E31" s="42">
        <v>0.68344057655047041</v>
      </c>
      <c r="F31" s="42">
        <v>1.3668811531009408</v>
      </c>
      <c r="G31" s="42">
        <v>2.0503217296514111</v>
      </c>
      <c r="H31" s="42">
        <v>0.85430072068808804</v>
      </c>
      <c r="I31" s="42">
        <v>0.85430072068808804</v>
      </c>
      <c r="J31" s="42">
        <v>1.5377412972385585</v>
      </c>
      <c r="K31" s="42">
        <v>1.0251608648257056</v>
      </c>
      <c r="L31" s="42">
        <v>1.5377412972385585</v>
      </c>
      <c r="M31" s="42">
        <v>2.9046224503394993</v>
      </c>
      <c r="N31" s="42">
        <v>1.8794615855137937</v>
      </c>
      <c r="O31" s="42">
        <v>1.8794615855137937</v>
      </c>
      <c r="P31" s="43">
        <v>2.562902162064264</v>
      </c>
      <c r="Q31" s="42">
        <v>2.562902162064264</v>
      </c>
      <c r="R31" s="42">
        <v>2.0503217296514111</v>
      </c>
      <c r="S31" s="42">
        <v>1.8794615855137937</v>
      </c>
      <c r="T31" s="42">
        <v>3.2463427386147345</v>
      </c>
      <c r="U31" s="42">
        <v>4.7840840358532928</v>
      </c>
      <c r="V31" s="42">
        <v>4.2715036034404399</v>
      </c>
      <c r="W31" s="42">
        <v>5.125804324128528</v>
      </c>
      <c r="X31" s="42">
        <v>4.613223891715676</v>
      </c>
      <c r="Y31" s="42">
        <v>5.9801050448166162</v>
      </c>
      <c r="Z31" s="42">
        <v>5.6383847565413809</v>
      </c>
      <c r="AA31" s="42">
        <v>5.2966644682661457</v>
      </c>
      <c r="AB31" s="42">
        <v>5.8092449006789986</v>
      </c>
      <c r="AC31" s="42">
        <v>5.6383847565413809</v>
      </c>
      <c r="AD31" s="42">
        <v>5.6383847565413809</v>
      </c>
      <c r="AE31" s="43">
        <v>5.8092449006789986</v>
      </c>
      <c r="AF31" s="42">
        <v>5.4675246124037633</v>
      </c>
      <c r="AG31" s="42">
        <v>5.6383847565413809</v>
      </c>
      <c r="AH31" s="42">
        <v>5.8092739999999994</v>
      </c>
      <c r="AI31" s="42">
        <v>5.8106</v>
      </c>
      <c r="AJ31" s="42">
        <v>5.2979000000000003</v>
      </c>
      <c r="AK31" s="42">
        <v>5.1270000000000007</v>
      </c>
      <c r="AL31" s="42">
        <v>5.6397000000000004</v>
      </c>
      <c r="AM31" s="42">
        <v>4.7841079999999998</v>
      </c>
      <c r="AN31" s="42">
        <v>5.1270000000000007</v>
      </c>
      <c r="AO31" s="42">
        <v>4.9561000000000002</v>
      </c>
      <c r="AP31" s="42">
        <v>5.2979000000000003</v>
      </c>
      <c r="AQ31" s="42">
        <v>5.8106</v>
      </c>
      <c r="AR31" s="42">
        <v>5.9801349999999998</v>
      </c>
      <c r="AS31" s="42">
        <v>7.9</v>
      </c>
      <c r="AT31" s="42">
        <v>7.0053009999999993</v>
      </c>
      <c r="AU31" s="42">
        <v>8.5430499999999991</v>
      </c>
      <c r="AV31" s="45">
        <v>8.9</v>
      </c>
      <c r="AW31" s="44">
        <v>11.2</v>
      </c>
      <c r="AX31" s="44">
        <v>11.4</v>
      </c>
      <c r="AY31" s="44">
        <v>10.1</v>
      </c>
      <c r="AZ31" s="44">
        <v>9.4</v>
      </c>
      <c r="BA31" s="44">
        <v>9.6</v>
      </c>
      <c r="BB31" s="44">
        <v>8.9</v>
      </c>
      <c r="BC31" s="182">
        <v>7.7</v>
      </c>
      <c r="BD31" s="182">
        <v>8.6</v>
      </c>
      <c r="BE31" s="182">
        <v>6.3</v>
      </c>
      <c r="BF31" s="182">
        <v>5.9</v>
      </c>
      <c r="BG31" s="182">
        <v>5.4</v>
      </c>
      <c r="BH31" s="180">
        <v>3.8660000000000001</v>
      </c>
      <c r="BI31" s="180">
        <v>3.6</v>
      </c>
      <c r="BJ31" s="180">
        <v>3.2</v>
      </c>
      <c r="BK31" s="180">
        <v>1.8919999999999999</v>
      </c>
      <c r="BL31" s="182">
        <v>1.2490000000000001</v>
      </c>
      <c r="BM31" s="182">
        <v>0.9</v>
      </c>
      <c r="BN31" s="180">
        <v>1.1000000000000001</v>
      </c>
      <c r="BO31" s="180">
        <v>1.2</v>
      </c>
    </row>
    <row r="32" spans="1:67" ht="5.25" customHeight="1">
      <c r="A32" s="53"/>
      <c r="B32" s="54"/>
      <c r="C32" s="55"/>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row>
    <row r="33" spans="2:67" ht="12.95" customHeight="1">
      <c r="B33" s="25" t="s">
        <v>162</v>
      </c>
      <c r="BH33" s="220"/>
      <c r="BI33" s="220"/>
      <c r="BJ33" s="220"/>
      <c r="BK33" s="220"/>
      <c r="BL33" s="220"/>
      <c r="BM33" s="220"/>
      <c r="BN33" s="220"/>
      <c r="BO33" s="220"/>
    </row>
    <row r="34" spans="2:67" s="171" customFormat="1" ht="15" customHeight="1">
      <c r="B34" s="25" t="s">
        <v>165</v>
      </c>
      <c r="C34" s="172"/>
      <c r="BA34" s="25"/>
      <c r="BB34" s="25"/>
      <c r="BC34" s="25"/>
      <c r="BD34" s="25"/>
      <c r="BE34" s="25"/>
      <c r="BF34" s="25"/>
      <c r="BG34" s="25"/>
      <c r="BH34" s="220"/>
      <c r="BI34" s="220"/>
      <c r="BJ34" s="220"/>
      <c r="BK34" s="220"/>
      <c r="BL34" s="220"/>
      <c r="BM34" s="220"/>
      <c r="BN34" s="220"/>
      <c r="BO34" s="220"/>
    </row>
    <row r="35" spans="2:67" s="189" customFormat="1" ht="12.75" customHeight="1">
      <c r="B35" s="193" t="s">
        <v>163</v>
      </c>
      <c r="C35" s="219"/>
      <c r="BH35" s="220"/>
      <c r="BI35" s="220"/>
      <c r="BJ35" s="220"/>
      <c r="BK35" s="220"/>
      <c r="BL35" s="220"/>
      <c r="BM35" s="220"/>
      <c r="BN35" s="220"/>
      <c r="BO35" s="220"/>
    </row>
    <row r="36" spans="2:67" ht="14.1" customHeight="1" thickBot="1">
      <c r="AS36" s="51"/>
      <c r="AT36" s="51"/>
    </row>
    <row r="37" spans="2:67" s="3" customFormat="1" ht="16.5" customHeight="1" thickTop="1">
      <c r="B37" s="284" t="s">
        <v>202</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row>
    <row r="38" spans="2:67" s="3" customFormat="1" ht="4.5" customHeight="1">
      <c r="B38" s="14"/>
    </row>
    <row r="39" spans="2:67" s="3" customFormat="1" ht="16.5" customHeight="1">
      <c r="B39" s="15" t="s">
        <v>184</v>
      </c>
    </row>
    <row r="40" spans="2:67" ht="14.1" customHeight="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K40" s="51"/>
      <c r="AL40" s="51"/>
      <c r="AM40" s="51"/>
      <c r="AN40" s="51"/>
      <c r="AO40" s="51"/>
      <c r="AP40" s="51"/>
      <c r="AQ40" s="51"/>
      <c r="AR40" s="51"/>
      <c r="AU40" s="51"/>
      <c r="AV40" s="51"/>
      <c r="AW40" s="51"/>
      <c r="AX40" s="51"/>
      <c r="AY40" s="51"/>
      <c r="AZ40" s="51"/>
      <c r="BA40" s="51"/>
      <c r="BB40" s="51"/>
      <c r="BC40" s="51"/>
      <c r="BD40" s="51"/>
      <c r="BE40" s="51"/>
      <c r="BF40" s="51"/>
      <c r="BG40" s="51"/>
      <c r="BH40" s="51"/>
      <c r="BI40" s="51"/>
      <c r="BJ40" s="51"/>
      <c r="BK40" s="51"/>
      <c r="BL40" s="51"/>
      <c r="BM40" s="51"/>
      <c r="BN40" s="51"/>
      <c r="BO40" s="51"/>
    </row>
    <row r="41" spans="2:67" ht="14.1" customHeight="1">
      <c r="B41" s="51"/>
      <c r="C41" s="56"/>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row>
    <row r="42" spans="2:67" ht="14.1" customHeight="1">
      <c r="AS42" s="51"/>
      <c r="AT42" s="51"/>
    </row>
    <row r="43" spans="2:67" ht="14.1" customHeight="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M43" s="51"/>
      <c r="AN43" s="51"/>
      <c r="AO43" s="51"/>
      <c r="AP43" s="51"/>
      <c r="AQ43" s="51"/>
      <c r="AR43" s="51"/>
      <c r="AU43" s="51"/>
      <c r="AV43" s="51"/>
      <c r="AW43" s="51"/>
      <c r="AX43" s="51"/>
      <c r="AY43" s="51"/>
      <c r="AZ43" s="51"/>
      <c r="BA43" s="51"/>
      <c r="BB43" s="51"/>
      <c r="BC43" s="51"/>
      <c r="BD43" s="51"/>
      <c r="BE43" s="51"/>
      <c r="BF43" s="51"/>
      <c r="BG43" s="51"/>
      <c r="BH43" s="51"/>
      <c r="BI43" s="51"/>
      <c r="BJ43" s="51"/>
      <c r="BK43" s="51"/>
      <c r="BL43" s="51"/>
      <c r="BM43" s="51"/>
      <c r="BN43" s="51"/>
      <c r="BO43" s="51"/>
    </row>
    <row r="44" spans="2:67" ht="14.1" customHeight="1">
      <c r="B44" s="51"/>
      <c r="C44" s="56"/>
      <c r="D44" s="51"/>
      <c r="E44" s="51"/>
      <c r="F44" s="51"/>
      <c r="G44" s="51"/>
      <c r="H44" s="51"/>
      <c r="I44" s="51"/>
      <c r="J44" s="51"/>
      <c r="K44" s="51"/>
      <c r="L44" s="51"/>
      <c r="M44" s="51"/>
      <c r="N44" s="51"/>
      <c r="O44" s="51"/>
      <c r="P44" s="51"/>
      <c r="Q44" s="51"/>
      <c r="R44" s="51"/>
      <c r="S44" s="51"/>
      <c r="T44" s="51"/>
      <c r="U44" s="51"/>
      <c r="V44" s="51"/>
      <c r="W44" s="51"/>
      <c r="X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row>
    <row r="45" spans="2:67" ht="14.1" customHeight="1">
      <c r="Y45" s="51"/>
      <c r="Z45" s="51"/>
      <c r="AA45" s="51"/>
      <c r="AB45" s="51"/>
      <c r="AC45" s="51"/>
      <c r="AD45" s="51"/>
      <c r="AE45" s="51"/>
      <c r="AS45" s="51"/>
      <c r="AT45" s="51"/>
    </row>
    <row r="46" spans="2:67" ht="14.1" customHeight="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M46" s="51"/>
      <c r="AN46" s="51"/>
      <c r="AO46" s="51"/>
      <c r="AP46" s="51"/>
      <c r="AQ46" s="51"/>
      <c r="AR46" s="51"/>
      <c r="AU46" s="51"/>
      <c r="AV46" s="51"/>
      <c r="AW46" s="51"/>
      <c r="AX46" s="51"/>
      <c r="AY46" s="51"/>
      <c r="AZ46" s="51"/>
      <c r="BA46" s="51"/>
      <c r="BB46" s="51"/>
      <c r="BC46" s="51"/>
      <c r="BD46" s="51"/>
      <c r="BE46" s="51"/>
      <c r="BF46" s="51"/>
      <c r="BG46" s="51"/>
      <c r="BH46" s="51"/>
      <c r="BI46" s="51"/>
      <c r="BJ46" s="51"/>
      <c r="BK46" s="51"/>
      <c r="BL46" s="51"/>
      <c r="BM46" s="51"/>
      <c r="BN46" s="51"/>
      <c r="BO46" s="51"/>
    </row>
    <row r="47" spans="2:67" ht="14.1" customHeight="1">
      <c r="B47" s="51"/>
      <c r="C47" s="56"/>
      <c r="D47" s="51"/>
      <c r="E47" s="51"/>
      <c r="F47" s="51"/>
      <c r="G47" s="51"/>
      <c r="H47" s="51"/>
      <c r="I47" s="51"/>
      <c r="J47" s="51"/>
      <c r="K47" s="51"/>
      <c r="L47" s="51"/>
      <c r="M47" s="51"/>
      <c r="N47" s="51"/>
      <c r="O47" s="51"/>
      <c r="P47" s="51"/>
      <c r="Q47" s="51"/>
      <c r="R47" s="51"/>
      <c r="S47" s="51"/>
      <c r="T47" s="51"/>
      <c r="U47" s="51"/>
      <c r="V47" s="51"/>
      <c r="W47" s="51"/>
      <c r="X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row>
    <row r="48" spans="2:67" ht="14.1" customHeight="1">
      <c r="Y48" s="51"/>
      <c r="Z48" s="51"/>
      <c r="AA48" s="51"/>
      <c r="AB48" s="51"/>
      <c r="AC48" s="51"/>
      <c r="AD48" s="51"/>
      <c r="AE48" s="51"/>
    </row>
    <row r="49" spans="4:67" ht="14.1" customHeight="1">
      <c r="D49" s="51"/>
      <c r="E49" s="51"/>
      <c r="F49" s="51"/>
      <c r="G49" s="51"/>
      <c r="H49" s="51"/>
      <c r="I49" s="51"/>
      <c r="J49" s="51"/>
      <c r="K49" s="51"/>
      <c r="L49" s="51"/>
      <c r="M49" s="51"/>
      <c r="N49" s="51"/>
      <c r="O49" s="51"/>
      <c r="P49" s="51"/>
      <c r="Q49" s="51"/>
      <c r="R49" s="51"/>
      <c r="S49" s="51"/>
      <c r="T49" s="51"/>
      <c r="U49" s="51"/>
      <c r="V49" s="51"/>
      <c r="W49" s="51"/>
      <c r="X49" s="51"/>
      <c r="AM49" s="51"/>
      <c r="AN49" s="51"/>
      <c r="AO49" s="51"/>
      <c r="AP49" s="51"/>
      <c r="AQ49" s="51"/>
      <c r="AR49" s="51"/>
      <c r="AU49" s="51"/>
      <c r="AV49" s="51"/>
      <c r="AW49" s="51"/>
      <c r="AX49" s="51"/>
      <c r="AY49" s="51"/>
      <c r="AZ49" s="51"/>
      <c r="BA49" s="51"/>
      <c r="BB49" s="51"/>
      <c r="BC49" s="51"/>
      <c r="BD49" s="51"/>
      <c r="BE49" s="51"/>
      <c r="BF49" s="51"/>
      <c r="BG49" s="51"/>
      <c r="BH49" s="51"/>
      <c r="BI49" s="51"/>
      <c r="BJ49" s="51"/>
      <c r="BK49" s="51"/>
      <c r="BL49" s="51"/>
      <c r="BM49" s="51"/>
      <c r="BN49" s="51"/>
      <c r="BO49" s="51"/>
    </row>
    <row r="50" spans="4:67" ht="14.1" customHeight="1"/>
    <row r="51" spans="4:67" ht="14.1" customHeight="1"/>
    <row r="52" spans="4:67" ht="14.1" customHeight="1"/>
    <row r="53" spans="4:67" ht="14.1" customHeight="1"/>
    <row r="54" spans="4:67" ht="14.1" customHeight="1"/>
    <row r="55" spans="4:67" ht="14.1" customHeight="1"/>
    <row r="56" spans="4:67" ht="14.1" customHeight="1"/>
    <row r="57" spans="4:67" ht="14.1" customHeight="1"/>
    <row r="58" spans="4:67" ht="14.1" customHeight="1"/>
    <row r="59" spans="4:67" ht="14.1" customHeight="1"/>
    <row r="60" spans="4:67" ht="14.1" customHeight="1"/>
    <row r="61" spans="4:67" ht="14.1" customHeight="1"/>
    <row r="62" spans="4:67" ht="14.1" customHeight="1"/>
    <row r="63" spans="4:67" ht="14.1" customHeight="1"/>
    <row r="64" spans="4:67"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sheetData>
  <phoneticPr fontId="0" type="noConversion"/>
  <printOptions horizontalCentered="1"/>
  <pageMargins left="0.17" right="0.15748031496062992" top="0.19685039370078741" bottom="0.19685039370078741" header="0.15748031496062992" footer="0.15748031496062992"/>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192"/>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5" defaultRowHeight="15" customHeight="1"/>
  <cols>
    <col min="1" max="1" width="2.140625" style="3" customWidth="1"/>
    <col min="2" max="2" width="5.85546875" style="3" customWidth="1"/>
    <col min="3" max="4" width="10.7109375" style="3" customWidth="1"/>
    <col min="5" max="5" width="10.7109375" style="106" customWidth="1"/>
    <col min="6" max="7" width="10.7109375" style="3" customWidth="1"/>
    <col min="8" max="8" width="9.28515625" style="3" customWidth="1"/>
    <col min="9" max="9" width="10.7109375" style="3" customWidth="1"/>
    <col min="10" max="10" width="10.85546875" style="3" customWidth="1"/>
    <col min="11" max="11" width="10.7109375" style="3" customWidth="1"/>
    <col min="12" max="12" width="9.28515625" style="3" customWidth="1"/>
    <col min="13" max="14" width="10.7109375" style="3" customWidth="1"/>
    <col min="15" max="15" width="2.140625" style="3" customWidth="1"/>
    <col min="16" max="16384" width="5" style="3"/>
  </cols>
  <sheetData>
    <row r="1" spans="2:14" ht="30" customHeight="1">
      <c r="B1" s="105" t="s">
        <v>183</v>
      </c>
    </row>
    <row r="2" spans="2:14" ht="22.5" customHeight="1" thickBot="1">
      <c r="B2" s="107" t="s">
        <v>36</v>
      </c>
      <c r="C2" s="2"/>
      <c r="D2" s="2"/>
      <c r="E2" s="108"/>
      <c r="F2" s="2"/>
      <c r="G2" s="2"/>
      <c r="H2" s="2"/>
      <c r="I2" s="2"/>
      <c r="J2" s="2"/>
      <c r="K2" s="2"/>
      <c r="L2" s="2"/>
      <c r="M2" s="2"/>
      <c r="N2" s="2"/>
    </row>
    <row r="3" spans="2:14" ht="18.75" customHeight="1" thickTop="1">
      <c r="B3" s="109"/>
    </row>
    <row r="4" spans="2:14" ht="12.75">
      <c r="D4" s="110"/>
      <c r="N4" s="4" t="s">
        <v>10</v>
      </c>
    </row>
    <row r="5" spans="2:14" s="111" customFormat="1" ht="42.75" customHeight="1">
      <c r="B5" s="288" t="s">
        <v>37</v>
      </c>
      <c r="C5" s="287" t="s">
        <v>38</v>
      </c>
      <c r="D5" s="287"/>
      <c r="E5" s="287" t="s">
        <v>39</v>
      </c>
      <c r="F5" s="287"/>
      <c r="G5" s="287" t="s">
        <v>40</v>
      </c>
      <c r="H5" s="287"/>
      <c r="I5" s="287" t="s">
        <v>41</v>
      </c>
      <c r="J5" s="287"/>
      <c r="K5" s="289" t="s">
        <v>134</v>
      </c>
      <c r="L5" s="289"/>
      <c r="M5" s="287" t="s">
        <v>42</v>
      </c>
      <c r="N5" s="287"/>
    </row>
    <row r="6" spans="2:14" s="111" customFormat="1" ht="42.75" customHeight="1">
      <c r="B6" s="288"/>
      <c r="C6" s="168" t="s">
        <v>146</v>
      </c>
      <c r="D6" s="168" t="s">
        <v>147</v>
      </c>
      <c r="E6" s="168" t="s">
        <v>146</v>
      </c>
      <c r="F6" s="168" t="s">
        <v>147</v>
      </c>
      <c r="G6" s="168" t="s">
        <v>146</v>
      </c>
      <c r="H6" s="168" t="s">
        <v>147</v>
      </c>
      <c r="I6" s="168" t="s">
        <v>146</v>
      </c>
      <c r="J6" s="168" t="s">
        <v>147</v>
      </c>
      <c r="K6" s="168" t="s">
        <v>146</v>
      </c>
      <c r="L6" s="168" t="s">
        <v>147</v>
      </c>
      <c r="M6" s="168" t="s">
        <v>146</v>
      </c>
      <c r="N6" s="168" t="s">
        <v>147</v>
      </c>
    </row>
    <row r="7" spans="2:14" s="189" customFormat="1" ht="15.75" customHeight="1">
      <c r="B7" s="184">
        <v>2023</v>
      </c>
      <c r="C7" s="213">
        <v>277498</v>
      </c>
      <c r="D7" s="213">
        <v>145509.90366484004</v>
      </c>
      <c r="E7" s="213">
        <v>520338</v>
      </c>
      <c r="F7" s="213">
        <v>175312.739083272</v>
      </c>
      <c r="G7" s="185">
        <v>2430</v>
      </c>
      <c r="H7" s="185">
        <v>1751.371917880055</v>
      </c>
      <c r="I7" s="185">
        <v>51090</v>
      </c>
      <c r="J7" s="185">
        <v>27971.68578129886</v>
      </c>
      <c r="K7" s="185">
        <f t="shared" ref="K7:L22" si="0">+M7-C7-E7-G7-I7</f>
        <v>52988</v>
      </c>
      <c r="L7" s="185">
        <f t="shared" si="0"/>
        <v>25331.052874097033</v>
      </c>
      <c r="M7" s="213">
        <v>904344</v>
      </c>
      <c r="N7" s="213">
        <v>375876.75332138798</v>
      </c>
    </row>
    <row r="8" spans="2:14" s="189" customFormat="1" ht="15.75" customHeight="1">
      <c r="B8" s="184">
        <v>2022</v>
      </c>
      <c r="C8" s="213">
        <v>258914.19665750064</v>
      </c>
      <c r="D8" s="213">
        <v>133050.04936861352</v>
      </c>
      <c r="E8" s="213">
        <v>462352.90172999591</v>
      </c>
      <c r="F8" s="213">
        <v>134583.66884776467</v>
      </c>
      <c r="G8" s="185">
        <v>3350.2780631921009</v>
      </c>
      <c r="H8" s="185">
        <v>2437.5811031921012</v>
      </c>
      <c r="I8" s="185">
        <v>59321.98393719762</v>
      </c>
      <c r="J8" s="185">
        <v>39639.086966956864</v>
      </c>
      <c r="K8" s="185">
        <f t="shared" si="0"/>
        <v>45898.111628796752</v>
      </c>
      <c r="L8" s="185">
        <f t="shared" si="0"/>
        <v>21138.257732224301</v>
      </c>
      <c r="M8" s="213">
        <v>829837.47201668308</v>
      </c>
      <c r="N8" s="213">
        <v>330848.64401875145</v>
      </c>
    </row>
    <row r="9" spans="2:14" ht="15.75" customHeight="1">
      <c r="B9" s="184">
        <v>2021</v>
      </c>
      <c r="C9" s="213">
        <v>232364.71783919586</v>
      </c>
      <c r="D9" s="213">
        <v>119262.68447069472</v>
      </c>
      <c r="E9" s="213">
        <v>459146.0615771031</v>
      </c>
      <c r="F9" s="213">
        <v>175776.90323586256</v>
      </c>
      <c r="G9" s="185">
        <v>2305.9537876545655</v>
      </c>
      <c r="H9" s="185">
        <v>1564</v>
      </c>
      <c r="I9" s="185">
        <v>53111.452000000005</v>
      </c>
      <c r="J9" s="185">
        <v>30279</v>
      </c>
      <c r="K9" s="185">
        <f t="shared" si="0"/>
        <v>50568.753811696079</v>
      </c>
      <c r="L9" s="185">
        <f t="shared" si="0"/>
        <v>24695.328980749327</v>
      </c>
      <c r="M9" s="213">
        <v>797496.93901564961</v>
      </c>
      <c r="N9" s="213">
        <v>351577.9166873066</v>
      </c>
    </row>
    <row r="10" spans="2:14" s="189" customFormat="1" ht="15.75" customHeight="1">
      <c r="B10" s="184">
        <v>2020</v>
      </c>
      <c r="C10" s="213">
        <v>227184.32535164311</v>
      </c>
      <c r="D10" s="213">
        <v>123673.63822508324</v>
      </c>
      <c r="E10" s="213">
        <v>437347.04498615611</v>
      </c>
      <c r="F10" s="213">
        <v>180707.42937189189</v>
      </c>
      <c r="G10" s="185">
        <v>2046.9314154122626</v>
      </c>
      <c r="H10" s="185">
        <v>1393.3072154122626</v>
      </c>
      <c r="I10" s="185">
        <v>46198.05</v>
      </c>
      <c r="J10" s="185">
        <v>29779</v>
      </c>
      <c r="K10" s="185">
        <f t="shared" si="0"/>
        <v>45096.25594816095</v>
      </c>
      <c r="L10" s="185">
        <f t="shared" si="0"/>
        <v>20673.344493457349</v>
      </c>
      <c r="M10" s="213">
        <v>757872.60770137247</v>
      </c>
      <c r="N10" s="213">
        <v>356226.71930584474</v>
      </c>
    </row>
    <row r="11" spans="2:14" s="189" customFormat="1" ht="15.75" customHeight="1">
      <c r="B11" s="184">
        <v>2019</v>
      </c>
      <c r="C11" s="213">
        <v>231367.02691565809</v>
      </c>
      <c r="D11" s="213">
        <v>128520</v>
      </c>
      <c r="E11" s="213">
        <v>416676.32027342787</v>
      </c>
      <c r="F11" s="213">
        <v>158140</v>
      </c>
      <c r="G11" s="185">
        <v>2264.8505937483446</v>
      </c>
      <c r="H11" s="185">
        <v>1473.6434737483446</v>
      </c>
      <c r="I11" s="185">
        <v>57058.172000000006</v>
      </c>
      <c r="J11" s="185">
        <v>41119</v>
      </c>
      <c r="K11" s="185">
        <f t="shared" si="0"/>
        <v>47569.744436510489</v>
      </c>
      <c r="L11" s="185">
        <f t="shared" si="0"/>
        <v>22798.856526251657</v>
      </c>
      <c r="M11" s="213">
        <v>754936.1142193448</v>
      </c>
      <c r="N11" s="213">
        <v>352051.5</v>
      </c>
    </row>
    <row r="12" spans="2:14" s="189" customFormat="1" ht="15.75" customHeight="1">
      <c r="B12" s="184">
        <v>2018</v>
      </c>
      <c r="C12" s="213">
        <v>223955.26752657234</v>
      </c>
      <c r="D12" s="213">
        <v>120528.07403800427</v>
      </c>
      <c r="E12" s="213">
        <v>394568.05548162496</v>
      </c>
      <c r="F12" s="213">
        <v>132254.50352160772</v>
      </c>
      <c r="G12" s="185">
        <v>2422.3808580799996</v>
      </c>
      <c r="H12" s="185">
        <v>1620.0036580799997</v>
      </c>
      <c r="I12" s="185">
        <v>52833.785000000003</v>
      </c>
      <c r="J12" s="185">
        <v>32956.314021551727</v>
      </c>
      <c r="K12" s="185">
        <f t="shared" si="0"/>
        <v>56731.199354400946</v>
      </c>
      <c r="L12" s="185">
        <f t="shared" si="0"/>
        <v>27511.929622384632</v>
      </c>
      <c r="M12" s="213">
        <v>730510.68822067825</v>
      </c>
      <c r="N12" s="213">
        <v>314870.82486162835</v>
      </c>
    </row>
    <row r="13" spans="2:14" ht="15.75" customHeight="1">
      <c r="B13" s="184">
        <v>2017</v>
      </c>
      <c r="C13" s="213">
        <v>235036</v>
      </c>
      <c r="D13" s="213">
        <v>134580</v>
      </c>
      <c r="E13" s="213">
        <v>395983</v>
      </c>
      <c r="F13" s="213">
        <v>148040</v>
      </c>
      <c r="G13" s="185">
        <v>3480</v>
      </c>
      <c r="H13" s="185">
        <v>2108</v>
      </c>
      <c r="I13" s="185">
        <v>52896</v>
      </c>
      <c r="J13" s="185">
        <v>34181</v>
      </c>
      <c r="K13" s="185">
        <f t="shared" si="0"/>
        <v>55123</v>
      </c>
      <c r="L13" s="185">
        <f t="shared" si="0"/>
        <v>22637</v>
      </c>
      <c r="M13" s="213">
        <v>742518</v>
      </c>
      <c r="N13" s="213">
        <v>341546</v>
      </c>
    </row>
    <row r="14" spans="2:14" ht="15.75" customHeight="1">
      <c r="B14" s="184">
        <v>2016</v>
      </c>
      <c r="C14" s="213">
        <v>204724</v>
      </c>
      <c r="D14" s="213">
        <v>106862</v>
      </c>
      <c r="E14" s="213">
        <v>374755</v>
      </c>
      <c r="F14" s="213">
        <v>166612</v>
      </c>
      <c r="G14" s="185">
        <v>3228</v>
      </c>
      <c r="H14" s="185">
        <v>2154</v>
      </c>
      <c r="I14" s="185">
        <v>49521</v>
      </c>
      <c r="J14" s="185">
        <v>29338</v>
      </c>
      <c r="K14" s="185">
        <f t="shared" si="0"/>
        <v>70889</v>
      </c>
      <c r="L14" s="185">
        <f t="shared" si="0"/>
        <v>37592</v>
      </c>
      <c r="M14" s="213">
        <v>703117</v>
      </c>
      <c r="N14" s="213">
        <v>342558</v>
      </c>
    </row>
    <row r="15" spans="2:14" ht="15.75" customHeight="1">
      <c r="B15" s="184">
        <v>2015</v>
      </c>
      <c r="C15" s="213">
        <v>244935</v>
      </c>
      <c r="D15" s="213">
        <v>142024</v>
      </c>
      <c r="E15" s="213">
        <v>337416</v>
      </c>
      <c r="F15" s="213">
        <v>96946</v>
      </c>
      <c r="G15" s="185">
        <v>1982</v>
      </c>
      <c r="H15" s="185">
        <v>1028</v>
      </c>
      <c r="I15" s="185">
        <v>46768</v>
      </c>
      <c r="J15" s="185">
        <v>29113</v>
      </c>
      <c r="K15" s="185">
        <f t="shared" si="0"/>
        <v>66957</v>
      </c>
      <c r="L15" s="185">
        <f t="shared" si="0"/>
        <v>31326</v>
      </c>
      <c r="M15" s="213">
        <v>698058</v>
      </c>
      <c r="N15" s="213">
        <v>300437</v>
      </c>
    </row>
    <row r="16" spans="2:14" ht="15.75" customHeight="1">
      <c r="B16" s="184">
        <v>2014</v>
      </c>
      <c r="C16" s="213">
        <v>209056</v>
      </c>
      <c r="D16" s="213">
        <v>98515</v>
      </c>
      <c r="E16" s="213">
        <v>341471</v>
      </c>
      <c r="F16" s="213">
        <v>121469</v>
      </c>
      <c r="G16" s="185">
        <v>1622</v>
      </c>
      <c r="H16" s="185">
        <v>797</v>
      </c>
      <c r="I16" s="185">
        <v>39527</v>
      </c>
      <c r="J16" s="185">
        <v>28939</v>
      </c>
      <c r="K16" s="185">
        <f t="shared" si="0"/>
        <v>74467</v>
      </c>
      <c r="L16" s="185">
        <f t="shared" si="0"/>
        <v>39243</v>
      </c>
      <c r="M16" s="213">
        <v>666143</v>
      </c>
      <c r="N16" s="213">
        <v>288963</v>
      </c>
    </row>
    <row r="17" spans="2:14" ht="15.75" customHeight="1">
      <c r="B17" s="184">
        <v>2013</v>
      </c>
      <c r="C17" s="213">
        <v>254471</v>
      </c>
      <c r="D17" s="213">
        <v>142600</v>
      </c>
      <c r="E17" s="213">
        <v>333037</v>
      </c>
      <c r="F17" s="213">
        <v>132325</v>
      </c>
      <c r="G17" s="185">
        <v>1951</v>
      </c>
      <c r="H17" s="185">
        <v>800</v>
      </c>
      <c r="I17" s="185">
        <v>39669</v>
      </c>
      <c r="J17" s="185">
        <v>29831</v>
      </c>
      <c r="K17" s="185">
        <f t="shared" si="0"/>
        <v>71698</v>
      </c>
      <c r="L17" s="185">
        <f t="shared" si="0"/>
        <v>35826</v>
      </c>
      <c r="M17" s="213">
        <v>700826</v>
      </c>
      <c r="N17" s="213">
        <v>341382</v>
      </c>
    </row>
    <row r="18" spans="2:14" ht="15.75" customHeight="1">
      <c r="B18" s="186">
        <v>2012</v>
      </c>
      <c r="C18" s="213">
        <v>267826</v>
      </c>
      <c r="D18" s="213">
        <v>159213</v>
      </c>
      <c r="E18" s="213">
        <v>346902</v>
      </c>
      <c r="F18" s="213">
        <v>140626</v>
      </c>
      <c r="G18" s="185">
        <v>2818</v>
      </c>
      <c r="H18" s="185">
        <v>1868</v>
      </c>
      <c r="I18" s="185">
        <v>34146</v>
      </c>
      <c r="J18" s="185">
        <v>24704</v>
      </c>
      <c r="K18" s="185">
        <f t="shared" si="0"/>
        <v>77424</v>
      </c>
      <c r="L18" s="185">
        <f t="shared" si="0"/>
        <v>36786</v>
      </c>
      <c r="M18" s="213">
        <v>729116</v>
      </c>
      <c r="N18" s="213">
        <v>363197</v>
      </c>
    </row>
    <row r="19" spans="2:14" ht="15.75" customHeight="1">
      <c r="B19" s="186">
        <v>2011</v>
      </c>
      <c r="C19" s="213">
        <v>286797</v>
      </c>
      <c r="D19" s="213">
        <v>180121</v>
      </c>
      <c r="E19" s="213">
        <v>353485</v>
      </c>
      <c r="F19" s="213">
        <v>136628</v>
      </c>
      <c r="G19" s="185">
        <v>3371</v>
      </c>
      <c r="H19" s="185">
        <v>2270</v>
      </c>
      <c r="I19" s="185">
        <v>38767</v>
      </c>
      <c r="J19" s="185">
        <v>30284</v>
      </c>
      <c r="K19" s="185">
        <f t="shared" si="0"/>
        <v>78770</v>
      </c>
      <c r="L19" s="185">
        <f t="shared" si="0"/>
        <v>42973</v>
      </c>
      <c r="M19" s="213">
        <v>761190</v>
      </c>
      <c r="N19" s="213">
        <v>392276</v>
      </c>
    </row>
    <row r="20" spans="2:14" ht="15.75" customHeight="1">
      <c r="B20" s="186">
        <v>2010</v>
      </c>
      <c r="C20" s="213">
        <v>295352</v>
      </c>
      <c r="D20" s="213">
        <v>193465</v>
      </c>
      <c r="E20" s="213">
        <v>345817</v>
      </c>
      <c r="F20" s="213">
        <v>131845</v>
      </c>
      <c r="G20" s="185">
        <v>2055</v>
      </c>
      <c r="H20" s="185">
        <v>582</v>
      </c>
      <c r="I20" s="185">
        <v>32123</v>
      </c>
      <c r="J20" s="185">
        <v>16342</v>
      </c>
      <c r="K20" s="185">
        <f t="shared" si="0"/>
        <v>65062</v>
      </c>
      <c r="L20" s="185">
        <f t="shared" si="0"/>
        <v>37425</v>
      </c>
      <c r="M20" s="213">
        <v>740409</v>
      </c>
      <c r="N20" s="213">
        <v>379659</v>
      </c>
    </row>
    <row r="21" spans="2:14" ht="15.75" customHeight="1">
      <c r="B21" s="175">
        <v>2009</v>
      </c>
      <c r="C21" s="213">
        <v>294733</v>
      </c>
      <c r="D21" s="213">
        <v>194432</v>
      </c>
      <c r="E21" s="213">
        <v>330795</v>
      </c>
      <c r="F21" s="213">
        <v>115521</v>
      </c>
      <c r="G21" s="112">
        <v>1958</v>
      </c>
      <c r="H21" s="112">
        <v>720</v>
      </c>
      <c r="I21" s="112">
        <v>26539</v>
      </c>
      <c r="J21" s="112">
        <v>8581</v>
      </c>
      <c r="K21" s="112">
        <f t="shared" si="0"/>
        <v>58641</v>
      </c>
      <c r="L21" s="112">
        <f t="shared" si="0"/>
        <v>37667</v>
      </c>
      <c r="M21" s="129">
        <v>712666</v>
      </c>
      <c r="N21" s="129">
        <v>356921</v>
      </c>
    </row>
    <row r="22" spans="2:14" ht="15.75" customHeight="1">
      <c r="B22" s="6">
        <v>2008</v>
      </c>
      <c r="C22" s="213">
        <v>284372</v>
      </c>
      <c r="D22" s="213">
        <v>188077</v>
      </c>
      <c r="E22" s="213">
        <v>338105</v>
      </c>
      <c r="F22" s="213">
        <v>124436</v>
      </c>
      <c r="G22" s="112">
        <v>3257</v>
      </c>
      <c r="H22" s="112">
        <v>1629</v>
      </c>
      <c r="I22" s="112">
        <v>43267</v>
      </c>
      <c r="J22" s="112">
        <v>30626</v>
      </c>
      <c r="K22" s="112">
        <f t="shared" si="0"/>
        <v>56392</v>
      </c>
      <c r="L22" s="112">
        <f t="shared" si="0"/>
        <v>26314</v>
      </c>
      <c r="M22" s="129">
        <v>725393</v>
      </c>
      <c r="N22" s="129">
        <v>371082</v>
      </c>
    </row>
    <row r="23" spans="2:14" ht="15.75" customHeight="1">
      <c r="B23" s="6">
        <v>2007</v>
      </c>
      <c r="C23" s="213">
        <v>295425.48</v>
      </c>
      <c r="D23" s="213">
        <v>194554</v>
      </c>
      <c r="E23" s="213">
        <v>293948</v>
      </c>
      <c r="F23" s="213">
        <v>72777</v>
      </c>
      <c r="G23" s="112">
        <v>4016.2</v>
      </c>
      <c r="H23" s="112">
        <v>2279</v>
      </c>
      <c r="I23" s="112">
        <v>44034.302058362708</v>
      </c>
      <c r="J23" s="112">
        <v>30585.831179060642</v>
      </c>
      <c r="K23" s="112">
        <f t="shared" ref="K23:L62" si="1">+M23-C23-E23-G23-I23</f>
        <v>49140.400000000023</v>
      </c>
      <c r="L23" s="112">
        <f t="shared" si="1"/>
        <v>14593.999999999982</v>
      </c>
      <c r="M23" s="129">
        <v>686564.38205836271</v>
      </c>
      <c r="N23" s="129">
        <v>314789.83117906062</v>
      </c>
    </row>
    <row r="24" spans="2:14" ht="15.75" customHeight="1">
      <c r="B24" s="6">
        <v>2006</v>
      </c>
      <c r="C24" s="213">
        <v>283951.91718000005</v>
      </c>
      <c r="D24" s="213">
        <v>175727</v>
      </c>
      <c r="E24" s="213">
        <v>293412.71999999997</v>
      </c>
      <c r="F24" s="213">
        <v>95340</v>
      </c>
      <c r="G24" s="112">
        <v>3410.4</v>
      </c>
      <c r="H24" s="112">
        <v>2169.7800000000002</v>
      </c>
      <c r="I24" s="112">
        <v>39974.639559999996</v>
      </c>
      <c r="J24" s="112">
        <v>27081.468499999999</v>
      </c>
      <c r="K24" s="112">
        <f t="shared" si="1"/>
        <v>48264.120000000126</v>
      </c>
      <c r="L24" s="112">
        <f t="shared" si="1"/>
        <v>19381.000000000047</v>
      </c>
      <c r="M24" s="129">
        <v>669013.79674000014</v>
      </c>
      <c r="N24" s="129">
        <v>319699.24850000005</v>
      </c>
    </row>
    <row r="25" spans="2:14" ht="15.75" customHeight="1">
      <c r="B25" s="6">
        <v>2005</v>
      </c>
      <c r="C25" s="213">
        <v>286053.77</v>
      </c>
      <c r="D25" s="213">
        <v>191687</v>
      </c>
      <c r="E25" s="213">
        <v>291352.76</v>
      </c>
      <c r="F25" s="213">
        <v>100508</v>
      </c>
      <c r="G25" s="112">
        <v>3245.48</v>
      </c>
      <c r="H25" s="112">
        <v>2167.69</v>
      </c>
      <c r="I25" s="112">
        <v>40895.580349999997</v>
      </c>
      <c r="J25" s="112">
        <v>27414.64745</v>
      </c>
      <c r="K25" s="112">
        <f t="shared" si="1"/>
        <v>54408.499999999935</v>
      </c>
      <c r="L25" s="112">
        <f t="shared" si="1"/>
        <v>27184.999999999989</v>
      </c>
      <c r="M25" s="129">
        <v>675956.09034999995</v>
      </c>
      <c r="N25" s="129">
        <v>348962.33744999999</v>
      </c>
    </row>
    <row r="26" spans="2:14" ht="15.75" customHeight="1">
      <c r="B26" s="6">
        <v>2004</v>
      </c>
      <c r="C26" s="213">
        <v>284792.44</v>
      </c>
      <c r="D26" s="213">
        <v>185596.6</v>
      </c>
      <c r="E26" s="213">
        <v>308165.52</v>
      </c>
      <c r="F26" s="213">
        <v>123279.28</v>
      </c>
      <c r="G26" s="112">
        <v>3262.84</v>
      </c>
      <c r="H26" s="112">
        <v>1931.56</v>
      </c>
      <c r="I26" s="112">
        <v>40999.805560000001</v>
      </c>
      <c r="J26" s="112">
        <v>28339.00546</v>
      </c>
      <c r="K26" s="112">
        <f t="shared" si="1"/>
        <v>42812.519999999939</v>
      </c>
      <c r="L26" s="112">
        <f t="shared" si="1"/>
        <v>20837.800000000003</v>
      </c>
      <c r="M26" s="129">
        <v>680033.12555999996</v>
      </c>
      <c r="N26" s="129">
        <v>359984.24546000001</v>
      </c>
    </row>
    <row r="27" spans="2:14" ht="15.75" customHeight="1">
      <c r="B27" s="114">
        <v>2003</v>
      </c>
      <c r="C27" s="213">
        <v>291349.8</v>
      </c>
      <c r="D27" s="213">
        <v>197597.34</v>
      </c>
      <c r="E27" s="213">
        <v>287979.39</v>
      </c>
      <c r="F27" s="213">
        <v>127979.81999999999</v>
      </c>
      <c r="G27" s="112">
        <v>3662.8199999999997</v>
      </c>
      <c r="H27" s="112">
        <v>2334.15</v>
      </c>
      <c r="I27" s="112">
        <v>24885.90465</v>
      </c>
      <c r="J27" s="112">
        <v>17299.67625</v>
      </c>
      <c r="K27" s="112">
        <f t="shared" si="1"/>
        <v>57208.049999999974</v>
      </c>
      <c r="L27" s="112">
        <f t="shared" si="1"/>
        <v>36457.200000000041</v>
      </c>
      <c r="M27" s="129">
        <v>665085.96464999998</v>
      </c>
      <c r="N27" s="129">
        <v>381668.18625000003</v>
      </c>
    </row>
    <row r="28" spans="2:14" ht="15.75" customHeight="1">
      <c r="B28" s="6">
        <v>2002</v>
      </c>
      <c r="C28" s="213">
        <v>320039.94</v>
      </c>
      <c r="D28" s="213">
        <v>229053.6</v>
      </c>
      <c r="E28" s="213">
        <v>284966.76</v>
      </c>
      <c r="F28" s="213">
        <v>115678.68</v>
      </c>
      <c r="G28" s="112">
        <v>3732.3</v>
      </c>
      <c r="H28" s="112">
        <v>2531.6999999999998</v>
      </c>
      <c r="I28" s="112">
        <v>29124.966059999999</v>
      </c>
      <c r="J28" s="112">
        <v>20496.485560000001</v>
      </c>
      <c r="K28" s="112">
        <f t="shared" si="1"/>
        <v>46263.119999999988</v>
      </c>
      <c r="L28" s="112">
        <f t="shared" si="1"/>
        <v>21341.10000000002</v>
      </c>
      <c r="M28" s="129">
        <v>684127.08606</v>
      </c>
      <c r="N28" s="129">
        <v>389101.56556000002</v>
      </c>
    </row>
    <row r="29" spans="2:14" ht="15.75" customHeight="1">
      <c r="B29" s="114">
        <v>2001</v>
      </c>
      <c r="C29" s="213">
        <v>318053.92176364653</v>
      </c>
      <c r="D29" s="213">
        <v>231754.08</v>
      </c>
      <c r="E29" s="213">
        <v>278955.06</v>
      </c>
      <c r="F29" s="213">
        <v>109980.18</v>
      </c>
      <c r="G29" s="112">
        <v>3904.56</v>
      </c>
      <c r="H29" s="112">
        <v>2622.27396</v>
      </c>
      <c r="I29" s="112">
        <v>27460.779920000001</v>
      </c>
      <c r="J29" s="112">
        <v>19054.418719999998</v>
      </c>
      <c r="K29" s="112">
        <f t="shared" si="1"/>
        <v>51846.223200000008</v>
      </c>
      <c r="L29" s="112">
        <f t="shared" si="1"/>
        <v>24339.120000000064</v>
      </c>
      <c r="M29" s="129">
        <v>680220.54488364654</v>
      </c>
      <c r="N29" s="129">
        <v>387750.07268000004</v>
      </c>
    </row>
    <row r="30" spans="2:14" ht="15.75" customHeight="1">
      <c r="B30" s="114">
        <v>2000</v>
      </c>
      <c r="C30" s="213">
        <v>278582.38718071295</v>
      </c>
      <c r="D30" s="213">
        <v>195019.75765862811</v>
      </c>
      <c r="E30" s="213">
        <v>248972.19047357966</v>
      </c>
      <c r="F30" s="213">
        <v>103647.71351763967</v>
      </c>
      <c r="G30" s="112">
        <v>3530.0303789336276</v>
      </c>
      <c r="H30" s="112">
        <v>2440.6192655064128</v>
      </c>
      <c r="I30" s="112">
        <v>27850.203494431669</v>
      </c>
      <c r="J30" s="112">
        <v>19392.626359619597</v>
      </c>
      <c r="K30" s="112">
        <f t="shared" si="1"/>
        <v>40784.999846225837</v>
      </c>
      <c r="L30" s="112">
        <f t="shared" si="1"/>
        <v>19708.341733957048</v>
      </c>
      <c r="M30" s="129">
        <v>599719.81137388374</v>
      </c>
      <c r="N30" s="129">
        <v>340209.05853535084</v>
      </c>
    </row>
    <row r="31" spans="2:14" ht="15.75" customHeight="1">
      <c r="B31" s="114">
        <v>1999</v>
      </c>
      <c r="C31" s="213">
        <v>297485.64743958798</v>
      </c>
      <c r="D31" s="213">
        <v>210054.1447118269</v>
      </c>
      <c r="E31" s="213">
        <v>236360.95342715885</v>
      </c>
      <c r="F31" s="213">
        <v>93893.969130030746</v>
      </c>
      <c r="G31" s="112">
        <v>3916.7979442107462</v>
      </c>
      <c r="H31" s="112">
        <v>2817.6546369734519</v>
      </c>
      <c r="I31" s="112">
        <v>28514.849455127001</v>
      </c>
      <c r="J31" s="112">
        <v>21135.399829823298</v>
      </c>
      <c r="K31" s="112">
        <f t="shared" si="1"/>
        <v>39715.244483780247</v>
      </c>
      <c r="L31" s="112">
        <f t="shared" si="1"/>
        <v>16410.594012377085</v>
      </c>
      <c r="M31" s="129">
        <v>605993.49274986482</v>
      </c>
      <c r="N31" s="129">
        <v>344311.76232103148</v>
      </c>
    </row>
    <row r="32" spans="2:14" ht="15.75" customHeight="1">
      <c r="B32" s="114">
        <v>1998</v>
      </c>
      <c r="C32" s="213">
        <v>294385.19394334964</v>
      </c>
      <c r="D32" s="213">
        <v>208763.7585131067</v>
      </c>
      <c r="E32" s="213">
        <v>235843.37429415697</v>
      </c>
      <c r="F32" s="213">
        <v>88712.984338305585</v>
      </c>
      <c r="G32" s="112">
        <v>3768.3204789551564</v>
      </c>
      <c r="H32" s="112">
        <v>2595.5364495945487</v>
      </c>
      <c r="I32" s="112">
        <v>25494.042106773923</v>
      </c>
      <c r="J32" s="112">
        <v>18331.584864524993</v>
      </c>
      <c r="K32" s="112">
        <f t="shared" si="1"/>
        <v>35587.605121703673</v>
      </c>
      <c r="L32" s="112">
        <f t="shared" si="1"/>
        <v>15703.200552219983</v>
      </c>
      <c r="M32" s="129">
        <v>595078.53594493936</v>
      </c>
      <c r="N32" s="129">
        <v>334107.06471775181</v>
      </c>
    </row>
    <row r="33" spans="2:14" ht="15.75" customHeight="1">
      <c r="B33" s="114">
        <v>1997</v>
      </c>
      <c r="C33" s="213">
        <v>259869.7362261095</v>
      </c>
      <c r="D33" s="213">
        <v>177149.50604332332</v>
      </c>
      <c r="E33" s="213">
        <v>231727.3618852025</v>
      </c>
      <c r="F33" s="213">
        <v>77479.949562085458</v>
      </c>
      <c r="G33" s="112">
        <v>4326.1788495644778</v>
      </c>
      <c r="H33" s="112">
        <v>3150.6610578976688</v>
      </c>
      <c r="I33" s="112">
        <v>25013.925101747216</v>
      </c>
      <c r="J33" s="112">
        <v>18716.020188834631</v>
      </c>
      <c r="K33" s="112">
        <f t="shared" si="1"/>
        <v>51381.062545064386</v>
      </c>
      <c r="L33" s="112">
        <f t="shared" si="1"/>
        <v>27833.117480017874</v>
      </c>
      <c r="M33" s="129">
        <v>572318.26460768806</v>
      </c>
      <c r="N33" s="129">
        <v>304329.25433215895</v>
      </c>
    </row>
    <row r="34" spans="2:14" ht="15.75" customHeight="1">
      <c r="B34" s="114">
        <v>1996</v>
      </c>
      <c r="C34" s="213">
        <v>300373.84199537314</v>
      </c>
      <c r="D34" s="213">
        <v>211487.26921066031</v>
      </c>
      <c r="E34" s="213">
        <v>217036.80669225013</v>
      </c>
      <c r="F34" s="213">
        <v>69242.782013210905</v>
      </c>
      <c r="G34" s="112">
        <v>4623.475500363932</v>
      </c>
      <c r="H34" s="112">
        <v>3391.5738611317097</v>
      </c>
      <c r="I34" s="112">
        <v>23512.06443477756</v>
      </c>
      <c r="J34" s="112">
        <v>17856.593663822416</v>
      </c>
      <c r="K34" s="112">
        <f t="shared" si="1"/>
        <v>45108.786653772484</v>
      </c>
      <c r="L34" s="112">
        <f t="shared" si="1"/>
        <v>20964.539685685631</v>
      </c>
      <c r="M34" s="129">
        <v>590654.97527653724</v>
      </c>
      <c r="N34" s="129">
        <v>322942.75843451096</v>
      </c>
    </row>
    <row r="35" spans="2:14" ht="15.75" customHeight="1">
      <c r="B35" s="114">
        <v>1995</v>
      </c>
      <c r="C35" s="213">
        <v>315165.20467336668</v>
      </c>
      <c r="D35" s="213">
        <v>230389.52695660497</v>
      </c>
      <c r="E35" s="213">
        <v>210916.59632924068</v>
      </c>
      <c r="F35" s="213">
        <v>74402.758366166963</v>
      </c>
      <c r="G35" s="112">
        <v>4725.9915868465032</v>
      </c>
      <c r="H35" s="112">
        <v>3447.9577086971235</v>
      </c>
      <c r="I35" s="112">
        <v>19136.336143413173</v>
      </c>
      <c r="J35" s="112">
        <v>14523.112251697496</v>
      </c>
      <c r="K35" s="112">
        <f t="shared" si="1"/>
        <v>41278.102222207039</v>
      </c>
      <c r="L35" s="112">
        <f t="shared" si="1"/>
        <v>18129.969894442613</v>
      </c>
      <c r="M35" s="129">
        <v>591222.23095507408</v>
      </c>
      <c r="N35" s="129">
        <v>340893.32517760916</v>
      </c>
    </row>
    <row r="36" spans="2:14" ht="15.75" customHeight="1">
      <c r="B36" s="114">
        <v>1994</v>
      </c>
      <c r="C36" s="213">
        <v>267609.7007555436</v>
      </c>
      <c r="D36" s="213">
        <v>195932.16168837162</v>
      </c>
      <c r="E36" s="213">
        <v>195725.42091396509</v>
      </c>
      <c r="F36" s="213">
        <v>71511.804727358467</v>
      </c>
      <c r="G36" s="112">
        <v>4702.0711666672369</v>
      </c>
      <c r="H36" s="112">
        <v>3468.4609259936374</v>
      </c>
      <c r="I36" s="112">
        <v>20340.900159583376</v>
      </c>
      <c r="J36" s="112">
        <v>17232.954137720113</v>
      </c>
      <c r="K36" s="112">
        <f t="shared" si="1"/>
        <v>36287.277411947172</v>
      </c>
      <c r="L36" s="112">
        <f t="shared" si="1"/>
        <v>15724.259064984941</v>
      </c>
      <c r="M36" s="129">
        <v>524665.37040770648</v>
      </c>
      <c r="N36" s="129">
        <v>303869.64054442878</v>
      </c>
    </row>
    <row r="37" spans="2:14" ht="15.75" customHeight="1">
      <c r="B37" s="114">
        <v>1993</v>
      </c>
      <c r="C37" s="213">
        <v>281131.57256259461</v>
      </c>
      <c r="D37" s="213">
        <v>214602.04963828909</v>
      </c>
      <c r="E37" s="213">
        <v>186464.80110170622</v>
      </c>
      <c r="F37" s="213">
        <v>65494.110450831584</v>
      </c>
      <c r="G37" s="112">
        <v>4948.109774225406</v>
      </c>
      <c r="H37" s="112">
        <v>3693.9963162552926</v>
      </c>
      <c r="I37" s="112">
        <v>17740.408765808836</v>
      </c>
      <c r="J37" s="112">
        <v>14975.891633662182</v>
      </c>
      <c r="K37" s="112">
        <f t="shared" si="1"/>
        <v>34670.940448405338</v>
      </c>
      <c r="L37" s="112">
        <f t="shared" si="1"/>
        <v>15281.731291668546</v>
      </c>
      <c r="M37" s="129">
        <v>524955.83265274041</v>
      </c>
      <c r="N37" s="129">
        <v>314047.77933070669</v>
      </c>
    </row>
    <row r="38" spans="2:14" ht="15.75" customHeight="1">
      <c r="B38" s="114">
        <v>1992</v>
      </c>
      <c r="C38" s="213">
        <v>275236.89758984681</v>
      </c>
      <c r="D38" s="213">
        <v>207243.10323028191</v>
      </c>
      <c r="E38" s="213">
        <v>173002.73034510334</v>
      </c>
      <c r="F38" s="213">
        <v>59491.793587277076</v>
      </c>
      <c r="G38" s="112">
        <v>4568.8002542398945</v>
      </c>
      <c r="H38" s="112">
        <v>3244.6341371733583</v>
      </c>
      <c r="I38" s="112">
        <v>17048.425182051484</v>
      </c>
      <c r="J38" s="112">
        <v>14705.932605924747</v>
      </c>
      <c r="K38" s="112">
        <f t="shared" si="1"/>
        <v>37679.787586668812</v>
      </c>
      <c r="L38" s="112">
        <f t="shared" si="1"/>
        <v>18839.039492613658</v>
      </c>
      <c r="M38" s="129">
        <v>507536.64095791033</v>
      </c>
      <c r="N38" s="129">
        <v>303524.50305327075</v>
      </c>
    </row>
    <row r="39" spans="2:14" ht="15.75" customHeight="1">
      <c r="B39" s="114">
        <v>1991</v>
      </c>
      <c r="C39" s="213">
        <v>248722</v>
      </c>
      <c r="D39" s="213">
        <v>188012.79400759304</v>
      </c>
      <c r="E39" s="213">
        <v>158867.47062059824</v>
      </c>
      <c r="F39" s="213">
        <v>57807.112566080163</v>
      </c>
      <c r="G39" s="112">
        <v>4847.3022891842111</v>
      </c>
      <c r="H39" s="112">
        <v>3446.2491072557473</v>
      </c>
      <c r="I39" s="112">
        <v>15505.558080488798</v>
      </c>
      <c r="J39" s="112">
        <v>13424.481524892615</v>
      </c>
      <c r="K39" s="112">
        <f t="shared" si="1"/>
        <v>37235.551211911006</v>
      </c>
      <c r="L39" s="112">
        <f t="shared" si="1"/>
        <v>20284.516312017935</v>
      </c>
      <c r="M39" s="129">
        <v>465177.88220218226</v>
      </c>
      <c r="N39" s="129">
        <v>282975.1535178395</v>
      </c>
    </row>
    <row r="40" spans="2:14" ht="15.75" customHeight="1">
      <c r="B40" s="114">
        <v>1990</v>
      </c>
      <c r="C40" s="213">
        <v>258581</v>
      </c>
      <c r="D40" s="213">
        <v>200458.24690657711</v>
      </c>
      <c r="E40" s="213">
        <v>160733.26339458101</v>
      </c>
      <c r="F40" s="213">
        <v>64819.212881487991</v>
      </c>
      <c r="G40" s="112">
        <v>5433</v>
      </c>
      <c r="H40" s="112">
        <v>3830.6844315653866</v>
      </c>
      <c r="I40" s="112">
        <v>16108.694389294587</v>
      </c>
      <c r="J40" s="112">
        <v>14263.404832608318</v>
      </c>
      <c r="K40" s="112">
        <f t="shared" si="1"/>
        <v>35309.957387480114</v>
      </c>
      <c r="L40" s="112">
        <f t="shared" si="1"/>
        <v>16134.323410915214</v>
      </c>
      <c r="M40" s="129">
        <v>476165.91517135571</v>
      </c>
      <c r="N40" s="129">
        <v>299505.87246315402</v>
      </c>
    </row>
    <row r="41" spans="2:14" ht="15.75" customHeight="1">
      <c r="B41" s="114">
        <v>1989</v>
      </c>
      <c r="C41" s="213">
        <v>237436</v>
      </c>
      <c r="D41" s="213">
        <v>181086.12376425401</v>
      </c>
      <c r="E41" s="213">
        <v>147686.38278823253</v>
      </c>
      <c r="F41" s="213">
        <v>56177.106791007296</v>
      </c>
      <c r="G41" s="112">
        <v>4287</v>
      </c>
      <c r="H41" s="112">
        <v>2978.0923123186749</v>
      </c>
      <c r="I41" s="112">
        <v>12829.888223293707</v>
      </c>
      <c r="J41" s="112">
        <v>11437</v>
      </c>
      <c r="K41" s="112">
        <f t="shared" si="1"/>
        <v>36406.879512843559</v>
      </c>
      <c r="L41" s="112">
        <f t="shared" si="1"/>
        <v>15623.45157994378</v>
      </c>
      <c r="M41" s="129">
        <v>438646.15052436979</v>
      </c>
      <c r="N41" s="129">
        <v>267301.77444752376</v>
      </c>
    </row>
    <row r="42" spans="2:14" ht="15.75" customHeight="1">
      <c r="B42" s="114">
        <v>1988</v>
      </c>
      <c r="C42" s="213">
        <v>226511</v>
      </c>
      <c r="D42" s="213">
        <v>174532</v>
      </c>
      <c r="E42" s="213">
        <v>133168</v>
      </c>
      <c r="F42" s="213">
        <v>42853</v>
      </c>
      <c r="G42" s="112">
        <v>3648</v>
      </c>
      <c r="H42" s="112">
        <v>2399</v>
      </c>
      <c r="I42" s="112">
        <v>11275</v>
      </c>
      <c r="J42" s="112">
        <v>10504</v>
      </c>
      <c r="K42" s="112">
        <f t="shared" si="1"/>
        <v>35291</v>
      </c>
      <c r="L42" s="112">
        <f t="shared" si="1"/>
        <v>14321</v>
      </c>
      <c r="M42" s="129">
        <v>409893</v>
      </c>
      <c r="N42" s="129">
        <v>244609</v>
      </c>
    </row>
    <row r="43" spans="2:14" ht="15.75" customHeight="1">
      <c r="B43" s="114">
        <v>1987</v>
      </c>
      <c r="C43" s="213">
        <v>210418</v>
      </c>
      <c r="D43" s="213">
        <v>155059</v>
      </c>
      <c r="E43" s="213">
        <v>123236</v>
      </c>
      <c r="F43" s="213">
        <v>44622</v>
      </c>
      <c r="G43" s="112">
        <v>3381</v>
      </c>
      <c r="H43" s="112">
        <v>2249</v>
      </c>
      <c r="I43" s="112">
        <v>10127</v>
      </c>
      <c r="J43" s="112">
        <v>9502</v>
      </c>
      <c r="K43" s="112">
        <f t="shared" si="1"/>
        <v>31454</v>
      </c>
      <c r="L43" s="112">
        <f t="shared" si="1"/>
        <v>14559</v>
      </c>
      <c r="M43" s="129">
        <v>378616</v>
      </c>
      <c r="N43" s="129">
        <v>225991</v>
      </c>
    </row>
    <row r="44" spans="2:14" ht="15.75" customHeight="1">
      <c r="B44" s="114">
        <v>1986</v>
      </c>
      <c r="C44" s="213">
        <v>182762</v>
      </c>
      <c r="D44" s="213">
        <v>127152</v>
      </c>
      <c r="E44" s="213">
        <v>120014</v>
      </c>
      <c r="F44" s="213">
        <v>43245</v>
      </c>
      <c r="G44" s="112">
        <v>2782</v>
      </c>
      <c r="H44" s="112">
        <v>1963</v>
      </c>
      <c r="I44" s="112">
        <v>10188</v>
      </c>
      <c r="J44" s="112">
        <v>9601</v>
      </c>
      <c r="K44" s="112">
        <f t="shared" si="1"/>
        <v>34269</v>
      </c>
      <c r="L44" s="112">
        <f t="shared" si="1"/>
        <v>18395</v>
      </c>
      <c r="M44" s="129">
        <v>350015</v>
      </c>
      <c r="N44" s="129">
        <v>200356</v>
      </c>
    </row>
    <row r="45" spans="2:14" ht="15.75" customHeight="1">
      <c r="B45" s="114">
        <v>1985</v>
      </c>
      <c r="C45" s="213">
        <v>185336</v>
      </c>
      <c r="D45" s="213">
        <v>129984</v>
      </c>
      <c r="E45" s="213">
        <v>110306</v>
      </c>
      <c r="F45" s="213">
        <v>36501</v>
      </c>
      <c r="G45" s="112">
        <v>2947</v>
      </c>
      <c r="H45" s="112">
        <v>2001</v>
      </c>
      <c r="I45" s="112">
        <v>8206</v>
      </c>
      <c r="J45" s="112">
        <v>7702</v>
      </c>
      <c r="K45" s="112">
        <f t="shared" si="1"/>
        <v>31440</v>
      </c>
      <c r="L45" s="112">
        <f t="shared" si="1"/>
        <v>13454</v>
      </c>
      <c r="M45" s="129">
        <v>338235</v>
      </c>
      <c r="N45" s="129">
        <v>189642</v>
      </c>
    </row>
    <row r="46" spans="2:14" ht="15.75" customHeight="1">
      <c r="B46" s="114">
        <v>1984</v>
      </c>
      <c r="C46" s="213">
        <v>198854</v>
      </c>
      <c r="D46" s="213">
        <v>149527</v>
      </c>
      <c r="E46" s="213">
        <v>109299</v>
      </c>
      <c r="F46" s="213">
        <v>34184</v>
      </c>
      <c r="G46" s="112">
        <v>2575</v>
      </c>
      <c r="H46" s="112">
        <v>1681</v>
      </c>
      <c r="I46" s="112">
        <v>7668</v>
      </c>
      <c r="J46" s="112">
        <v>7239</v>
      </c>
      <c r="K46" s="112">
        <f t="shared" si="1"/>
        <v>28300</v>
      </c>
      <c r="L46" s="112">
        <f t="shared" si="1"/>
        <v>11637</v>
      </c>
      <c r="M46" s="129">
        <v>346696</v>
      </c>
      <c r="N46" s="129">
        <v>204268</v>
      </c>
    </row>
    <row r="47" spans="2:14" ht="15.75" customHeight="1">
      <c r="B47" s="114">
        <v>1983</v>
      </c>
      <c r="C47" s="213">
        <v>144473</v>
      </c>
      <c r="D47" s="213">
        <v>98082</v>
      </c>
      <c r="E47" s="213">
        <v>105224</v>
      </c>
      <c r="F47" s="213">
        <v>34483</v>
      </c>
      <c r="G47" s="112">
        <v>2481</v>
      </c>
      <c r="H47" s="112">
        <v>1640</v>
      </c>
      <c r="I47" s="112">
        <v>5905</v>
      </c>
      <c r="J47" s="112">
        <v>5536</v>
      </c>
      <c r="K47" s="112">
        <f t="shared" si="1"/>
        <v>30618</v>
      </c>
      <c r="L47" s="112">
        <f t="shared" si="1"/>
        <v>13616</v>
      </c>
      <c r="M47" s="129">
        <v>288701</v>
      </c>
      <c r="N47" s="129">
        <v>153357</v>
      </c>
    </row>
    <row r="48" spans="2:14" ht="15.75" customHeight="1">
      <c r="B48" s="114">
        <v>1982</v>
      </c>
      <c r="C48" s="213">
        <v>159747</v>
      </c>
      <c r="D48" s="213">
        <v>116453</v>
      </c>
      <c r="E48" s="213">
        <v>93515</v>
      </c>
      <c r="F48" s="213">
        <v>31635</v>
      </c>
      <c r="G48" s="112">
        <v>2708</v>
      </c>
      <c r="H48" s="112">
        <v>1808</v>
      </c>
      <c r="I48" s="112">
        <v>4654</v>
      </c>
      <c r="J48" s="112">
        <v>4321</v>
      </c>
      <c r="K48" s="112">
        <f t="shared" si="1"/>
        <v>24313</v>
      </c>
      <c r="L48" s="112">
        <f t="shared" si="1"/>
        <v>8179</v>
      </c>
      <c r="M48" s="129">
        <v>284937</v>
      </c>
      <c r="N48" s="129">
        <v>162396</v>
      </c>
    </row>
    <row r="49" spans="2:14" ht="15.75" customHeight="1">
      <c r="B49" s="114">
        <v>1981</v>
      </c>
      <c r="C49" s="213">
        <v>138624</v>
      </c>
      <c r="D49" s="213">
        <v>99362</v>
      </c>
      <c r="E49" s="213">
        <v>79857</v>
      </c>
      <c r="F49" s="213">
        <v>25938</v>
      </c>
      <c r="G49" s="112">
        <v>2269</v>
      </c>
      <c r="H49" s="112">
        <v>1437</v>
      </c>
      <c r="I49" s="112">
        <v>4278</v>
      </c>
      <c r="J49" s="112">
        <v>3983</v>
      </c>
      <c r="K49" s="112">
        <f t="shared" si="1"/>
        <v>23134</v>
      </c>
      <c r="L49" s="112">
        <f t="shared" si="1"/>
        <v>7897</v>
      </c>
      <c r="M49" s="129">
        <v>248162</v>
      </c>
      <c r="N49" s="129">
        <v>138617</v>
      </c>
    </row>
    <row r="50" spans="2:14" ht="15.75" customHeight="1">
      <c r="B50" s="114">
        <v>1980</v>
      </c>
      <c r="C50" s="213">
        <v>125313</v>
      </c>
      <c r="D50" s="213">
        <v>93290</v>
      </c>
      <c r="E50" s="213">
        <v>67613</v>
      </c>
      <c r="F50" s="213">
        <v>21426</v>
      </c>
      <c r="G50" s="112">
        <v>2394</v>
      </c>
      <c r="H50" s="112">
        <v>1541</v>
      </c>
      <c r="I50" s="112">
        <v>3371</v>
      </c>
      <c r="J50" s="112">
        <v>3118</v>
      </c>
      <c r="K50" s="112">
        <f t="shared" si="1"/>
        <v>17744</v>
      </c>
      <c r="L50" s="112">
        <f t="shared" si="1"/>
        <v>5165</v>
      </c>
      <c r="M50" s="129">
        <v>216435</v>
      </c>
      <c r="N50" s="129">
        <v>124540</v>
      </c>
    </row>
    <row r="51" spans="2:14" ht="15.75" customHeight="1">
      <c r="B51" s="114">
        <v>1979</v>
      </c>
      <c r="C51" s="213">
        <v>111218</v>
      </c>
      <c r="D51" s="213">
        <v>84092</v>
      </c>
      <c r="E51" s="213">
        <v>59639</v>
      </c>
      <c r="F51" s="213">
        <v>18060</v>
      </c>
      <c r="G51" s="112">
        <v>2235</v>
      </c>
      <c r="H51" s="112">
        <v>1432</v>
      </c>
      <c r="I51" s="112">
        <v>2460</v>
      </c>
      <c r="J51" s="112">
        <v>2237</v>
      </c>
      <c r="K51" s="112">
        <f t="shared" si="1"/>
        <v>14474</v>
      </c>
      <c r="L51" s="112">
        <f t="shared" si="1"/>
        <v>4395</v>
      </c>
      <c r="M51" s="129">
        <v>190026</v>
      </c>
      <c r="N51" s="129">
        <v>110216</v>
      </c>
    </row>
    <row r="52" spans="2:14" ht="15.75" customHeight="1">
      <c r="B52" s="114">
        <v>1978</v>
      </c>
      <c r="C52" s="213">
        <v>92656</v>
      </c>
      <c r="D52" s="213">
        <v>72388</v>
      </c>
      <c r="E52" s="213">
        <v>51280</v>
      </c>
      <c r="F52" s="213">
        <v>16210</v>
      </c>
      <c r="G52" s="112">
        <v>1712</v>
      </c>
      <c r="H52" s="112">
        <v>1056</v>
      </c>
      <c r="I52" s="112">
        <v>2009</v>
      </c>
      <c r="J52" s="112">
        <v>1804</v>
      </c>
      <c r="K52" s="112">
        <f t="shared" si="1"/>
        <v>11299</v>
      </c>
      <c r="L52" s="112">
        <f t="shared" si="1"/>
        <v>3024</v>
      </c>
      <c r="M52" s="129">
        <v>158956</v>
      </c>
      <c r="N52" s="129">
        <v>94482</v>
      </c>
    </row>
    <row r="53" spans="2:14" ht="15.75" customHeight="1">
      <c r="B53" s="114">
        <v>1977</v>
      </c>
      <c r="C53" s="213">
        <v>96022</v>
      </c>
      <c r="D53" s="213">
        <v>75115</v>
      </c>
      <c r="E53" s="213">
        <v>49088</v>
      </c>
      <c r="F53" s="213">
        <v>14263</v>
      </c>
      <c r="G53" s="112">
        <v>2460</v>
      </c>
      <c r="H53" s="112">
        <v>1632</v>
      </c>
      <c r="I53" s="112">
        <v>1659</v>
      </c>
      <c r="J53" s="112">
        <v>1480</v>
      </c>
      <c r="K53" s="112">
        <f t="shared" si="1"/>
        <v>10349</v>
      </c>
      <c r="L53" s="112">
        <f t="shared" si="1"/>
        <v>3120</v>
      </c>
      <c r="M53" s="129">
        <v>159578</v>
      </c>
      <c r="N53" s="129">
        <v>95610</v>
      </c>
    </row>
    <row r="54" spans="2:14" ht="15.75" customHeight="1">
      <c r="B54" s="114">
        <v>1976</v>
      </c>
      <c r="C54" s="213">
        <v>88053</v>
      </c>
      <c r="D54" s="213">
        <v>69279</v>
      </c>
      <c r="E54" s="213">
        <v>44926</v>
      </c>
      <c r="F54" s="213">
        <v>16076</v>
      </c>
      <c r="G54" s="112">
        <v>2715</v>
      </c>
      <c r="H54" s="112">
        <v>1890</v>
      </c>
      <c r="I54" s="112">
        <v>1317</v>
      </c>
      <c r="J54" s="112">
        <v>1157</v>
      </c>
      <c r="K54" s="112">
        <f t="shared" si="1"/>
        <v>9085</v>
      </c>
      <c r="L54" s="112">
        <f t="shared" si="1"/>
        <v>2269</v>
      </c>
      <c r="M54" s="129">
        <v>146096</v>
      </c>
      <c r="N54" s="129">
        <v>90671</v>
      </c>
    </row>
    <row r="55" spans="2:14" ht="15.75" customHeight="1">
      <c r="B55" s="114">
        <v>1975</v>
      </c>
      <c r="C55" s="213">
        <v>63998</v>
      </c>
      <c r="D55" s="213">
        <v>50160</v>
      </c>
      <c r="E55" s="213">
        <v>35295</v>
      </c>
      <c r="F55" s="213">
        <v>15102</v>
      </c>
      <c r="G55" s="112">
        <v>764</v>
      </c>
      <c r="H55" s="112">
        <v>562</v>
      </c>
      <c r="I55" s="112">
        <v>1095</v>
      </c>
      <c r="J55" s="112">
        <v>953</v>
      </c>
      <c r="K55" s="112">
        <f t="shared" si="1"/>
        <v>6708</v>
      </c>
      <c r="L55" s="112">
        <f t="shared" si="1"/>
        <v>2322</v>
      </c>
      <c r="M55" s="129">
        <v>107860</v>
      </c>
      <c r="N55" s="129">
        <v>69099</v>
      </c>
    </row>
    <row r="56" spans="2:14" ht="15.75" customHeight="1">
      <c r="B56" s="114">
        <v>1974</v>
      </c>
      <c r="C56" s="213">
        <v>76260</v>
      </c>
      <c r="D56" s="213">
        <v>60823.5</v>
      </c>
      <c r="E56" s="213">
        <v>43255</v>
      </c>
      <c r="F56" s="213">
        <v>21576</v>
      </c>
      <c r="G56" s="112">
        <v>598</v>
      </c>
      <c r="H56" s="112">
        <v>431</v>
      </c>
      <c r="I56" s="112">
        <v>1333</v>
      </c>
      <c r="J56" s="112">
        <v>1246</v>
      </c>
      <c r="K56" s="112">
        <f t="shared" si="1"/>
        <v>6459</v>
      </c>
      <c r="L56" s="112">
        <f t="shared" si="1"/>
        <v>2681</v>
      </c>
      <c r="M56" s="129">
        <v>127905</v>
      </c>
      <c r="N56" s="129">
        <v>86757.5</v>
      </c>
    </row>
    <row r="57" spans="2:14" ht="15.75" customHeight="1">
      <c r="B57" s="114">
        <v>1973</v>
      </c>
      <c r="C57" s="213">
        <v>55923</v>
      </c>
      <c r="D57" s="213">
        <v>37755</v>
      </c>
      <c r="E57" s="213">
        <v>48126</v>
      </c>
      <c r="F57" s="213">
        <v>26562</v>
      </c>
      <c r="G57" s="112">
        <v>598</v>
      </c>
      <c r="H57" s="112">
        <v>403</v>
      </c>
      <c r="I57" s="112">
        <v>1545</v>
      </c>
      <c r="J57" s="112">
        <v>1447</v>
      </c>
      <c r="K57" s="112">
        <f t="shared" si="1"/>
        <v>7528</v>
      </c>
      <c r="L57" s="112">
        <f t="shared" si="1"/>
        <v>3062</v>
      </c>
      <c r="M57" s="129">
        <v>113720</v>
      </c>
      <c r="N57" s="129">
        <v>69229</v>
      </c>
    </row>
    <row r="58" spans="2:14" ht="15.75" customHeight="1">
      <c r="B58" s="114">
        <v>1972</v>
      </c>
      <c r="C58" s="213">
        <v>68459</v>
      </c>
      <c r="D58" s="213">
        <v>53812</v>
      </c>
      <c r="E58" s="213">
        <v>43889</v>
      </c>
      <c r="F58" s="213">
        <v>25482</v>
      </c>
      <c r="G58" s="112">
        <v>519</v>
      </c>
      <c r="H58" s="112">
        <v>432</v>
      </c>
      <c r="I58" s="112">
        <v>1227</v>
      </c>
      <c r="J58" s="112">
        <v>1173</v>
      </c>
      <c r="K58" s="112">
        <f t="shared" si="1"/>
        <v>7573</v>
      </c>
      <c r="L58" s="112">
        <f t="shared" si="1"/>
        <v>2765</v>
      </c>
      <c r="M58" s="129">
        <v>121667</v>
      </c>
      <c r="N58" s="129">
        <v>83664</v>
      </c>
    </row>
    <row r="59" spans="2:14" ht="15.75" customHeight="1">
      <c r="B59" s="114">
        <v>1971</v>
      </c>
      <c r="C59" s="213">
        <v>65947</v>
      </c>
      <c r="D59" s="213">
        <v>52531</v>
      </c>
      <c r="E59" s="213">
        <v>38227</v>
      </c>
      <c r="F59" s="213">
        <v>23353</v>
      </c>
      <c r="G59" s="112">
        <v>555</v>
      </c>
      <c r="H59" s="112">
        <v>325</v>
      </c>
      <c r="I59" s="112">
        <v>1104</v>
      </c>
      <c r="J59" s="112">
        <v>1027</v>
      </c>
      <c r="K59" s="112">
        <f t="shared" si="1"/>
        <v>6679</v>
      </c>
      <c r="L59" s="112">
        <f t="shared" si="1"/>
        <v>2348</v>
      </c>
      <c r="M59" s="129">
        <v>112512</v>
      </c>
      <c r="N59" s="129">
        <v>79584</v>
      </c>
    </row>
    <row r="60" spans="2:14" ht="15.75" customHeight="1">
      <c r="B60" s="114">
        <v>1970</v>
      </c>
      <c r="C60" s="213">
        <v>51668</v>
      </c>
      <c r="D60" s="213">
        <v>38726</v>
      </c>
      <c r="E60" s="213">
        <v>33494</v>
      </c>
      <c r="F60" s="213">
        <v>19449</v>
      </c>
      <c r="G60" s="112">
        <v>381</v>
      </c>
      <c r="H60" s="113">
        <v>289</v>
      </c>
      <c r="I60" s="112">
        <v>815</v>
      </c>
      <c r="J60" s="112">
        <v>743</v>
      </c>
      <c r="K60" s="112">
        <f t="shared" si="1"/>
        <v>6371</v>
      </c>
      <c r="L60" s="112">
        <f t="shared" si="1"/>
        <v>2274</v>
      </c>
      <c r="M60" s="129">
        <v>92729</v>
      </c>
      <c r="N60" s="129">
        <v>61481</v>
      </c>
    </row>
    <row r="61" spans="2:14" ht="15.75" customHeight="1">
      <c r="B61" s="114">
        <v>1965</v>
      </c>
      <c r="C61" s="213">
        <v>43443</v>
      </c>
      <c r="D61" s="213">
        <v>35293</v>
      </c>
      <c r="E61" s="213">
        <v>19083</v>
      </c>
      <c r="F61" s="213">
        <v>10749</v>
      </c>
      <c r="G61" s="112">
        <v>361</v>
      </c>
      <c r="H61" s="112">
        <v>256</v>
      </c>
      <c r="I61" s="112">
        <v>424</v>
      </c>
      <c r="J61" s="112">
        <v>366</v>
      </c>
      <c r="K61" s="112">
        <f t="shared" si="1"/>
        <v>4321</v>
      </c>
      <c r="L61" s="112">
        <f t="shared" si="1"/>
        <v>1808</v>
      </c>
      <c r="M61" s="129">
        <v>67632</v>
      </c>
      <c r="N61" s="129">
        <v>48472</v>
      </c>
    </row>
    <row r="62" spans="2:14" ht="15.75" customHeight="1">
      <c r="B62" s="114">
        <v>1960</v>
      </c>
      <c r="C62" s="213">
        <v>22186</v>
      </c>
      <c r="D62" s="213">
        <v>16924</v>
      </c>
      <c r="E62" s="213">
        <v>11535</v>
      </c>
      <c r="F62" s="213">
        <v>6207</v>
      </c>
      <c r="G62" s="112">
        <v>246</v>
      </c>
      <c r="H62" s="112">
        <v>183</v>
      </c>
      <c r="I62" s="112">
        <v>232</v>
      </c>
      <c r="J62" s="112">
        <v>203</v>
      </c>
      <c r="K62" s="112">
        <f t="shared" si="1"/>
        <v>4265</v>
      </c>
      <c r="L62" s="112">
        <f t="shared" si="1"/>
        <v>1640</v>
      </c>
      <c r="M62" s="129">
        <v>38464</v>
      </c>
      <c r="N62" s="129">
        <v>25157</v>
      </c>
    </row>
    <row r="63" spans="2:14" ht="3.75" customHeight="1">
      <c r="B63" s="115"/>
      <c r="C63" s="116"/>
      <c r="D63" s="116"/>
      <c r="E63" s="116"/>
      <c r="F63" s="116"/>
      <c r="G63" s="116"/>
      <c r="H63" s="116"/>
      <c r="I63" s="116"/>
      <c r="J63" s="116"/>
      <c r="K63" s="116"/>
      <c r="L63" s="117"/>
      <c r="M63" s="116"/>
      <c r="N63" s="116"/>
    </row>
    <row r="64" spans="2:14" ht="12.75" customHeight="1" thickBot="1">
      <c r="C64" s="118"/>
      <c r="D64" s="118"/>
      <c r="E64" s="119"/>
      <c r="F64" s="118"/>
      <c r="G64" s="118"/>
      <c r="H64" s="118"/>
      <c r="I64" s="118"/>
      <c r="J64" s="118"/>
      <c r="K64" s="118"/>
      <c r="L64" s="120"/>
      <c r="M64" s="118"/>
      <c r="N64" s="118"/>
    </row>
    <row r="65" spans="2:14" ht="16.5" customHeight="1" thickTop="1">
      <c r="B65" s="12" t="str">
        <f>'1'!B37</f>
        <v>(Last Update: 11/03/2026)</v>
      </c>
      <c r="C65" s="121"/>
      <c r="D65" s="121"/>
      <c r="E65" s="122"/>
      <c r="F65" s="121"/>
      <c r="G65" s="121"/>
      <c r="H65" s="121"/>
      <c r="I65" s="121"/>
      <c r="J65" s="121"/>
      <c r="K65" s="121"/>
      <c r="L65" s="121"/>
      <c r="M65" s="121"/>
      <c r="N65" s="121"/>
    </row>
    <row r="66" spans="2:14" ht="4.5" customHeight="1">
      <c r="B66" s="14"/>
      <c r="C66" s="118"/>
      <c r="D66" s="118"/>
      <c r="E66" s="119"/>
      <c r="F66" s="118"/>
      <c r="G66" s="118"/>
      <c r="H66" s="118"/>
      <c r="I66" s="118"/>
      <c r="J66" s="118"/>
      <c r="K66" s="118"/>
      <c r="L66" s="118"/>
      <c r="M66" s="118"/>
      <c r="N66" s="118"/>
    </row>
    <row r="67" spans="2:14" ht="16.5" customHeight="1">
      <c r="B67" s="15" t="str">
        <f>+'1'!B39</f>
        <v>COPYRIGHT © :2026, REPUBLIC OF CYPRUS, STATISTICAL SERVICE</v>
      </c>
      <c r="C67" s="118"/>
      <c r="D67" s="118"/>
      <c r="E67" s="119"/>
      <c r="F67" s="118"/>
      <c r="G67" s="118"/>
      <c r="H67" s="118"/>
      <c r="I67" s="118"/>
      <c r="J67" s="118"/>
      <c r="K67" s="118"/>
      <c r="L67" s="118"/>
      <c r="M67" s="118"/>
      <c r="N67" s="118"/>
    </row>
    <row r="68" spans="2:14" ht="12.75" customHeight="1">
      <c r="C68" s="118"/>
      <c r="D68" s="118"/>
      <c r="E68" s="119"/>
      <c r="F68" s="118"/>
      <c r="G68" s="118"/>
      <c r="H68" s="118"/>
      <c r="I68" s="118"/>
      <c r="J68" s="118"/>
      <c r="K68" s="118"/>
      <c r="L68" s="118"/>
      <c r="M68" s="118"/>
      <c r="N68" s="118"/>
    </row>
    <row r="69" spans="2:14" ht="12.75" customHeight="1">
      <c r="C69" s="123"/>
      <c r="D69" s="123"/>
      <c r="E69" s="124"/>
      <c r="F69" s="123"/>
      <c r="G69" s="123"/>
      <c r="H69" s="123"/>
      <c r="I69" s="123"/>
      <c r="J69" s="123"/>
      <c r="K69" s="123"/>
      <c r="L69" s="123"/>
      <c r="M69" s="123"/>
      <c r="N69" s="123"/>
    </row>
    <row r="70" spans="2:14" ht="12.75" customHeight="1">
      <c r="C70" s="123"/>
      <c r="D70" s="123"/>
      <c r="E70" s="124"/>
      <c r="F70" s="123"/>
      <c r="G70" s="123"/>
      <c r="H70" s="123"/>
      <c r="I70" s="123"/>
      <c r="J70" s="123"/>
      <c r="K70" s="123"/>
      <c r="L70" s="123"/>
      <c r="M70" s="123"/>
      <c r="N70" s="123"/>
    </row>
    <row r="71" spans="2:14" ht="12.75" customHeight="1">
      <c r="C71" s="123"/>
      <c r="D71" s="123"/>
      <c r="E71" s="124"/>
      <c r="F71" s="123"/>
      <c r="G71" s="123"/>
      <c r="H71" s="123"/>
      <c r="I71" s="123"/>
      <c r="J71" s="123"/>
      <c r="K71" s="123"/>
      <c r="L71" s="123"/>
      <c r="M71" s="123"/>
      <c r="N71" s="123"/>
    </row>
    <row r="72" spans="2:14" ht="12.75" customHeight="1">
      <c r="C72" s="123"/>
      <c r="D72" s="123"/>
      <c r="E72" s="124"/>
      <c r="F72" s="123"/>
      <c r="G72" s="123"/>
      <c r="H72" s="123"/>
      <c r="I72" s="123"/>
      <c r="J72" s="123"/>
      <c r="K72" s="123"/>
      <c r="L72" s="123"/>
      <c r="M72" s="123"/>
      <c r="N72" s="123"/>
    </row>
    <row r="73" spans="2:14" ht="15" customHeight="1">
      <c r="C73" s="123"/>
      <c r="D73" s="123"/>
      <c r="E73" s="124"/>
      <c r="F73" s="123"/>
      <c r="G73" s="123"/>
      <c r="H73" s="123"/>
      <c r="I73" s="123"/>
      <c r="J73" s="123"/>
      <c r="K73" s="123"/>
      <c r="L73" s="123"/>
      <c r="M73" s="123"/>
      <c r="N73" s="123"/>
    </row>
    <row r="74" spans="2:14" ht="15" customHeight="1">
      <c r="C74" s="123"/>
      <c r="D74" s="123"/>
      <c r="E74" s="124"/>
      <c r="F74" s="123"/>
      <c r="G74" s="123"/>
      <c r="H74" s="123"/>
      <c r="I74" s="123"/>
      <c r="J74" s="123"/>
      <c r="K74" s="123"/>
      <c r="L74" s="123"/>
      <c r="M74" s="123"/>
      <c r="N74" s="123"/>
    </row>
    <row r="75" spans="2:14" ht="15" customHeight="1">
      <c r="C75" s="123"/>
      <c r="D75" s="123"/>
      <c r="E75" s="124"/>
      <c r="F75" s="123"/>
      <c r="G75" s="123"/>
      <c r="H75" s="123"/>
      <c r="I75" s="123"/>
      <c r="J75" s="123"/>
      <c r="K75" s="123"/>
      <c r="L75" s="123"/>
      <c r="M75" s="123"/>
      <c r="N75" s="123"/>
    </row>
    <row r="76" spans="2:14" ht="15" customHeight="1">
      <c r="C76" s="123"/>
      <c r="D76" s="123"/>
      <c r="E76" s="124"/>
      <c r="F76" s="123"/>
      <c r="G76" s="123"/>
      <c r="H76" s="123"/>
      <c r="I76" s="123"/>
      <c r="J76" s="123"/>
      <c r="K76" s="123"/>
      <c r="L76" s="123"/>
      <c r="M76" s="123"/>
      <c r="N76" s="123"/>
    </row>
    <row r="77" spans="2:14" ht="15" customHeight="1">
      <c r="C77" s="123"/>
      <c r="D77" s="123"/>
      <c r="E77" s="124"/>
      <c r="F77" s="123"/>
      <c r="G77" s="123"/>
      <c r="H77" s="123"/>
      <c r="I77" s="123"/>
      <c r="J77" s="123"/>
      <c r="K77" s="123"/>
      <c r="L77" s="123"/>
      <c r="M77" s="123"/>
      <c r="N77" s="123"/>
    </row>
    <row r="78" spans="2:14" ht="15" customHeight="1">
      <c r="C78" s="123"/>
      <c r="D78" s="123"/>
      <c r="E78" s="124"/>
      <c r="F78" s="123"/>
      <c r="G78" s="123"/>
      <c r="H78" s="123"/>
      <c r="I78" s="123"/>
      <c r="J78" s="123"/>
      <c r="K78" s="123"/>
      <c r="L78" s="123"/>
      <c r="M78" s="123"/>
      <c r="N78" s="123"/>
    </row>
    <row r="79" spans="2:14" ht="15" customHeight="1">
      <c r="C79" s="123"/>
      <c r="D79" s="123"/>
      <c r="E79" s="124"/>
      <c r="F79" s="123"/>
      <c r="G79" s="123"/>
      <c r="H79" s="123"/>
      <c r="I79" s="123"/>
      <c r="J79" s="123"/>
      <c r="K79" s="123"/>
      <c r="L79" s="123"/>
      <c r="M79" s="123"/>
      <c r="N79" s="123"/>
    </row>
    <row r="80" spans="2:14" ht="15" customHeight="1">
      <c r="C80" s="123"/>
      <c r="D80" s="123"/>
      <c r="E80" s="124"/>
      <c r="F80" s="123"/>
      <c r="G80" s="123"/>
      <c r="H80" s="123"/>
      <c r="I80" s="123"/>
      <c r="J80" s="123"/>
      <c r="K80" s="123"/>
      <c r="L80" s="123"/>
      <c r="M80" s="123"/>
      <c r="N80" s="123"/>
    </row>
    <row r="81" spans="3:14" ht="15" customHeight="1">
      <c r="C81" s="123"/>
      <c r="D81" s="123"/>
      <c r="E81" s="124"/>
      <c r="F81" s="123"/>
      <c r="G81" s="123"/>
      <c r="H81" s="123"/>
      <c r="I81" s="123"/>
      <c r="J81" s="123"/>
      <c r="K81" s="123"/>
      <c r="L81" s="123"/>
      <c r="M81" s="123"/>
      <c r="N81" s="123"/>
    </row>
    <row r="82" spans="3:14" ht="15" customHeight="1">
      <c r="C82" s="123"/>
      <c r="D82" s="123"/>
      <c r="E82" s="124"/>
      <c r="F82" s="123"/>
      <c r="G82" s="123"/>
      <c r="H82" s="123"/>
      <c r="I82" s="123"/>
      <c r="J82" s="123"/>
      <c r="K82" s="123"/>
      <c r="L82" s="123"/>
      <c r="M82" s="123"/>
      <c r="N82" s="123"/>
    </row>
    <row r="83" spans="3:14" ht="15" customHeight="1">
      <c r="C83" s="123"/>
      <c r="D83" s="123"/>
      <c r="E83" s="124"/>
      <c r="F83" s="123"/>
      <c r="G83" s="123"/>
      <c r="H83" s="123"/>
      <c r="I83" s="123"/>
      <c r="J83" s="123"/>
      <c r="K83" s="123"/>
      <c r="L83" s="123"/>
      <c r="M83" s="123"/>
      <c r="N83" s="123"/>
    </row>
    <row r="84" spans="3:14" ht="15" customHeight="1">
      <c r="C84" s="123"/>
      <c r="D84" s="123"/>
      <c r="E84" s="124"/>
      <c r="F84" s="123"/>
      <c r="G84" s="123"/>
      <c r="H84" s="123"/>
      <c r="I84" s="123"/>
      <c r="J84" s="123"/>
      <c r="K84" s="123"/>
      <c r="L84" s="123"/>
      <c r="M84" s="123"/>
      <c r="N84" s="123"/>
    </row>
    <row r="85" spans="3:14" ht="15" customHeight="1">
      <c r="C85" s="123"/>
      <c r="D85" s="123"/>
      <c r="E85" s="124"/>
      <c r="F85" s="123"/>
      <c r="G85" s="123"/>
      <c r="H85" s="123"/>
      <c r="I85" s="123"/>
      <c r="J85" s="123"/>
      <c r="K85" s="123"/>
      <c r="L85" s="123"/>
      <c r="M85" s="123"/>
      <c r="N85" s="123"/>
    </row>
    <row r="86" spans="3:14" ht="15" customHeight="1">
      <c r="C86" s="123"/>
      <c r="D86" s="123"/>
      <c r="E86" s="124"/>
      <c r="F86" s="123"/>
      <c r="G86" s="123"/>
      <c r="H86" s="123"/>
      <c r="I86" s="123"/>
      <c r="J86" s="123"/>
      <c r="K86" s="123"/>
      <c r="L86" s="123"/>
      <c r="M86" s="123"/>
      <c r="N86" s="123"/>
    </row>
    <row r="87" spans="3:14" ht="15" customHeight="1">
      <c r="C87" s="123"/>
      <c r="D87" s="123"/>
      <c r="E87" s="124"/>
      <c r="F87" s="123"/>
      <c r="G87" s="123"/>
      <c r="H87" s="123"/>
      <c r="I87" s="123"/>
      <c r="J87" s="123"/>
      <c r="K87" s="123"/>
      <c r="L87" s="123"/>
      <c r="M87" s="123"/>
      <c r="N87" s="123"/>
    </row>
    <row r="88" spans="3:14" ht="15" customHeight="1">
      <c r="C88" s="123"/>
      <c r="D88" s="123"/>
      <c r="E88" s="124"/>
      <c r="F88" s="123"/>
      <c r="G88" s="123"/>
      <c r="H88" s="123"/>
      <c r="I88" s="123"/>
      <c r="J88" s="123"/>
      <c r="K88" s="123"/>
      <c r="L88" s="123"/>
      <c r="M88" s="123"/>
      <c r="N88" s="123"/>
    </row>
    <row r="89" spans="3:14" ht="15" customHeight="1">
      <c r="C89" s="123"/>
      <c r="D89" s="123"/>
      <c r="E89" s="124"/>
      <c r="F89" s="123"/>
      <c r="G89" s="123"/>
      <c r="H89" s="123"/>
      <c r="I89" s="123"/>
      <c r="J89" s="123"/>
      <c r="K89" s="123"/>
      <c r="L89" s="123"/>
      <c r="M89" s="123"/>
      <c r="N89" s="123"/>
    </row>
    <row r="90" spans="3:14" ht="15" customHeight="1">
      <c r="C90" s="123"/>
      <c r="D90" s="123"/>
      <c r="E90" s="124"/>
      <c r="F90" s="123"/>
      <c r="G90" s="123"/>
      <c r="H90" s="123"/>
      <c r="I90" s="123"/>
      <c r="J90" s="123"/>
      <c r="K90" s="123"/>
      <c r="L90" s="123"/>
      <c r="M90" s="123"/>
      <c r="N90" s="123"/>
    </row>
    <row r="91" spans="3:14" ht="15" customHeight="1">
      <c r="C91" s="123"/>
      <c r="D91" s="123"/>
      <c r="E91" s="124"/>
      <c r="F91" s="123"/>
      <c r="G91" s="123"/>
      <c r="H91" s="123"/>
      <c r="I91" s="123"/>
      <c r="J91" s="123"/>
      <c r="K91" s="123"/>
      <c r="L91" s="123"/>
      <c r="M91" s="123"/>
      <c r="N91" s="123"/>
    </row>
    <row r="92" spans="3:14" ht="15" customHeight="1">
      <c r="C92" s="123"/>
      <c r="D92" s="123"/>
      <c r="E92" s="124"/>
      <c r="F92" s="123"/>
      <c r="G92" s="123"/>
      <c r="H92" s="123"/>
      <c r="I92" s="123"/>
      <c r="J92" s="123"/>
      <c r="K92" s="123"/>
      <c r="L92" s="123"/>
      <c r="M92" s="123"/>
      <c r="N92" s="123"/>
    </row>
    <row r="93" spans="3:14" ht="15" customHeight="1">
      <c r="C93" s="123"/>
      <c r="D93" s="123"/>
      <c r="E93" s="124"/>
      <c r="F93" s="123"/>
      <c r="G93" s="123"/>
      <c r="H93" s="123"/>
      <c r="I93" s="123"/>
      <c r="J93" s="123"/>
      <c r="K93" s="123"/>
      <c r="L93" s="123"/>
      <c r="M93" s="123"/>
      <c r="N93" s="123"/>
    </row>
    <row r="94" spans="3:14" ht="15" customHeight="1">
      <c r="C94" s="123"/>
      <c r="D94" s="123"/>
      <c r="E94" s="124"/>
      <c r="F94" s="123"/>
      <c r="G94" s="123"/>
      <c r="H94" s="123"/>
      <c r="I94" s="123"/>
      <c r="J94" s="123"/>
      <c r="K94" s="123"/>
      <c r="L94" s="123"/>
      <c r="M94" s="123"/>
      <c r="N94" s="123"/>
    </row>
    <row r="95" spans="3:14" ht="15" customHeight="1">
      <c r="C95" s="123"/>
      <c r="D95" s="123"/>
      <c r="E95" s="124"/>
      <c r="F95" s="123"/>
      <c r="G95" s="123"/>
      <c r="H95" s="123"/>
      <c r="I95" s="123"/>
      <c r="J95" s="123"/>
      <c r="K95" s="123"/>
      <c r="L95" s="123"/>
      <c r="M95" s="123"/>
      <c r="N95" s="123"/>
    </row>
    <row r="96" spans="3:14" ht="15" customHeight="1">
      <c r="C96" s="123"/>
      <c r="D96" s="123"/>
      <c r="E96" s="124"/>
      <c r="F96" s="123"/>
      <c r="G96" s="123"/>
      <c r="H96" s="123"/>
      <c r="I96" s="123"/>
      <c r="J96" s="123"/>
      <c r="K96" s="123"/>
      <c r="L96" s="123"/>
      <c r="M96" s="123"/>
      <c r="N96" s="123"/>
    </row>
    <row r="97" spans="3:14" ht="15" customHeight="1">
      <c r="C97" s="123"/>
      <c r="D97" s="123"/>
      <c r="E97" s="124"/>
      <c r="F97" s="123"/>
      <c r="G97" s="123"/>
      <c r="H97" s="123"/>
      <c r="I97" s="123"/>
      <c r="J97" s="123"/>
      <c r="K97" s="123"/>
      <c r="L97" s="123"/>
      <c r="M97" s="123"/>
      <c r="N97" s="123"/>
    </row>
    <row r="98" spans="3:14" ht="15" customHeight="1">
      <c r="C98" s="123"/>
      <c r="D98" s="123"/>
      <c r="E98" s="124"/>
      <c r="F98" s="123"/>
      <c r="G98" s="123"/>
      <c r="H98" s="123"/>
      <c r="I98" s="123"/>
      <c r="J98" s="123"/>
      <c r="K98" s="123"/>
      <c r="L98" s="123"/>
      <c r="M98" s="123"/>
      <c r="N98" s="123"/>
    </row>
    <row r="99" spans="3:14" ht="15" customHeight="1">
      <c r="C99" s="123"/>
      <c r="D99" s="123"/>
      <c r="E99" s="124"/>
      <c r="F99" s="123"/>
      <c r="G99" s="123"/>
      <c r="H99" s="123"/>
      <c r="I99" s="123"/>
      <c r="J99" s="123"/>
      <c r="K99" s="123"/>
      <c r="L99" s="123"/>
      <c r="M99" s="123"/>
      <c r="N99" s="123"/>
    </row>
    <row r="100" spans="3:14" ht="15" customHeight="1">
      <c r="C100" s="123"/>
      <c r="D100" s="123"/>
      <c r="E100" s="124"/>
      <c r="F100" s="123"/>
      <c r="G100" s="123"/>
      <c r="H100" s="123"/>
      <c r="I100" s="123"/>
      <c r="J100" s="123"/>
      <c r="K100" s="123"/>
      <c r="L100" s="123"/>
      <c r="M100" s="123"/>
      <c r="N100" s="123"/>
    </row>
    <row r="101" spans="3:14" ht="15" customHeight="1">
      <c r="C101" s="123"/>
      <c r="D101" s="123"/>
      <c r="E101" s="124"/>
      <c r="F101" s="123"/>
      <c r="G101" s="123"/>
      <c r="H101" s="123"/>
      <c r="I101" s="123"/>
      <c r="J101" s="123"/>
      <c r="K101" s="123"/>
      <c r="L101" s="123"/>
      <c r="M101" s="123"/>
      <c r="N101" s="123"/>
    </row>
    <row r="102" spans="3:14" ht="15" customHeight="1">
      <c r="C102" s="123"/>
      <c r="D102" s="123"/>
      <c r="E102" s="124"/>
      <c r="F102" s="123"/>
      <c r="G102" s="123"/>
      <c r="H102" s="123"/>
      <c r="I102" s="123"/>
      <c r="J102" s="123"/>
      <c r="K102" s="123"/>
      <c r="L102" s="123"/>
      <c r="M102" s="123"/>
      <c r="N102" s="123"/>
    </row>
    <row r="103" spans="3:14" ht="15" customHeight="1">
      <c r="C103" s="123"/>
      <c r="D103" s="123"/>
      <c r="E103" s="124"/>
      <c r="F103" s="123"/>
      <c r="G103" s="123"/>
      <c r="H103" s="123"/>
      <c r="I103" s="123"/>
      <c r="J103" s="123"/>
      <c r="K103" s="123"/>
      <c r="L103" s="123"/>
      <c r="M103" s="123"/>
      <c r="N103" s="123"/>
    </row>
    <row r="104" spans="3:14" ht="15" customHeight="1">
      <c r="C104" s="123"/>
      <c r="D104" s="123"/>
      <c r="E104" s="124"/>
      <c r="F104" s="123"/>
      <c r="G104" s="123"/>
      <c r="H104" s="123"/>
      <c r="I104" s="123"/>
      <c r="J104" s="123"/>
      <c r="K104" s="123"/>
      <c r="L104" s="123"/>
      <c r="M104" s="123"/>
      <c r="N104" s="123"/>
    </row>
    <row r="105" spans="3:14" ht="15" customHeight="1">
      <c r="C105" s="123"/>
      <c r="D105" s="123"/>
      <c r="E105" s="124"/>
      <c r="F105" s="123"/>
      <c r="G105" s="123"/>
      <c r="H105" s="123"/>
      <c r="I105" s="123"/>
      <c r="J105" s="123"/>
      <c r="K105" s="123"/>
      <c r="L105" s="123"/>
      <c r="M105" s="123"/>
      <c r="N105" s="123"/>
    </row>
    <row r="106" spans="3:14" ht="15" customHeight="1">
      <c r="C106" s="123"/>
      <c r="D106" s="123"/>
      <c r="E106" s="124"/>
      <c r="F106" s="123"/>
      <c r="G106" s="123"/>
      <c r="H106" s="123"/>
      <c r="I106" s="123"/>
      <c r="J106" s="123"/>
      <c r="K106" s="123"/>
      <c r="L106" s="123"/>
      <c r="M106" s="123"/>
      <c r="N106" s="123"/>
    </row>
    <row r="107" spans="3:14" ht="15" customHeight="1">
      <c r="C107" s="123"/>
      <c r="D107" s="123"/>
      <c r="E107" s="124"/>
      <c r="F107" s="123"/>
      <c r="G107" s="123"/>
      <c r="H107" s="123"/>
      <c r="I107" s="123"/>
      <c r="J107" s="123"/>
      <c r="K107" s="123"/>
      <c r="L107" s="123"/>
      <c r="M107" s="123"/>
      <c r="N107" s="123"/>
    </row>
    <row r="108" spans="3:14" ht="15" customHeight="1">
      <c r="C108" s="123"/>
      <c r="D108" s="123"/>
      <c r="E108" s="124"/>
      <c r="F108" s="123"/>
      <c r="G108" s="123"/>
      <c r="H108" s="123"/>
      <c r="I108" s="123"/>
      <c r="J108" s="123"/>
      <c r="K108" s="123"/>
      <c r="L108" s="123"/>
      <c r="M108" s="123"/>
      <c r="N108" s="123"/>
    </row>
    <row r="109" spans="3:14" ht="15" customHeight="1">
      <c r="C109" s="123"/>
      <c r="D109" s="123"/>
      <c r="E109" s="124"/>
      <c r="F109" s="123"/>
      <c r="G109" s="123"/>
      <c r="H109" s="123"/>
      <c r="I109" s="123"/>
      <c r="J109" s="123"/>
      <c r="K109" s="123"/>
      <c r="L109" s="123"/>
      <c r="M109" s="123"/>
      <c r="N109" s="123"/>
    </row>
    <row r="110" spans="3:14" ht="15" customHeight="1">
      <c r="C110" s="123"/>
      <c r="D110" s="123"/>
      <c r="E110" s="124"/>
      <c r="F110" s="123"/>
      <c r="G110" s="123"/>
      <c r="H110" s="123"/>
      <c r="I110" s="123"/>
      <c r="J110" s="123"/>
      <c r="K110" s="123"/>
      <c r="L110" s="123"/>
      <c r="M110" s="123"/>
      <c r="N110" s="123"/>
    </row>
    <row r="111" spans="3:14" ht="15" customHeight="1">
      <c r="C111" s="123"/>
      <c r="D111" s="123"/>
      <c r="E111" s="124"/>
      <c r="F111" s="123"/>
      <c r="G111" s="123"/>
      <c r="H111" s="123"/>
      <c r="I111" s="123"/>
      <c r="J111" s="123"/>
      <c r="K111" s="123"/>
      <c r="L111" s="123"/>
      <c r="M111" s="123"/>
      <c r="N111" s="123"/>
    </row>
    <row r="112" spans="3:14" ht="15" customHeight="1">
      <c r="C112" s="123"/>
      <c r="D112" s="123"/>
      <c r="E112" s="124"/>
      <c r="F112" s="123"/>
      <c r="G112" s="123"/>
      <c r="H112" s="123"/>
      <c r="I112" s="123"/>
      <c r="J112" s="123"/>
      <c r="K112" s="123"/>
      <c r="L112" s="123"/>
      <c r="M112" s="123"/>
      <c r="N112" s="123"/>
    </row>
    <row r="113" spans="3:14" ht="15" customHeight="1">
      <c r="C113" s="123"/>
      <c r="D113" s="123"/>
      <c r="E113" s="124"/>
      <c r="F113" s="123"/>
      <c r="G113" s="123"/>
      <c r="H113" s="123"/>
      <c r="I113" s="123"/>
      <c r="J113" s="123"/>
      <c r="K113" s="123"/>
      <c r="L113" s="123"/>
      <c r="M113" s="123"/>
      <c r="N113" s="123"/>
    </row>
    <row r="114" spans="3:14" ht="15" customHeight="1">
      <c r="C114" s="123"/>
      <c r="D114" s="123"/>
      <c r="E114" s="124"/>
      <c r="F114" s="123"/>
      <c r="G114" s="123"/>
      <c r="H114" s="123"/>
      <c r="I114" s="123"/>
      <c r="J114" s="123"/>
      <c r="K114" s="123"/>
      <c r="L114" s="123"/>
      <c r="M114" s="123"/>
      <c r="N114" s="123"/>
    </row>
    <row r="115" spans="3:14" ht="15" customHeight="1">
      <c r="C115" s="123"/>
      <c r="D115" s="123"/>
      <c r="E115" s="124"/>
      <c r="F115" s="123"/>
      <c r="G115" s="123"/>
      <c r="H115" s="123"/>
      <c r="I115" s="123"/>
      <c r="J115" s="123"/>
      <c r="K115" s="123"/>
      <c r="L115" s="123"/>
      <c r="M115" s="123"/>
      <c r="N115" s="123"/>
    </row>
    <row r="116" spans="3:14" ht="15" customHeight="1">
      <c r="C116" s="123"/>
      <c r="D116" s="123"/>
      <c r="E116" s="124"/>
      <c r="F116" s="123"/>
      <c r="G116" s="123"/>
      <c r="H116" s="123"/>
      <c r="I116" s="123"/>
      <c r="J116" s="123"/>
      <c r="K116" s="123"/>
      <c r="L116" s="123"/>
      <c r="M116" s="123"/>
      <c r="N116" s="123"/>
    </row>
    <row r="117" spans="3:14" ht="15" customHeight="1">
      <c r="C117" s="123"/>
      <c r="D117" s="123"/>
      <c r="E117" s="124"/>
      <c r="F117" s="123"/>
      <c r="G117" s="123"/>
      <c r="H117" s="123"/>
      <c r="I117" s="123"/>
      <c r="J117" s="123"/>
      <c r="K117" s="123"/>
      <c r="L117" s="123"/>
      <c r="M117" s="123"/>
      <c r="N117" s="123"/>
    </row>
    <row r="118" spans="3:14" ht="15" customHeight="1">
      <c r="C118" s="123"/>
      <c r="D118" s="123"/>
      <c r="E118" s="124"/>
      <c r="F118" s="123"/>
      <c r="G118" s="123"/>
      <c r="H118" s="123"/>
      <c r="I118" s="123"/>
      <c r="J118" s="123"/>
      <c r="K118" s="123"/>
      <c r="L118" s="123"/>
      <c r="M118" s="123"/>
      <c r="N118" s="123"/>
    </row>
    <row r="119" spans="3:14" ht="15" customHeight="1">
      <c r="C119" s="123"/>
      <c r="D119" s="123"/>
      <c r="E119" s="124"/>
      <c r="F119" s="123"/>
      <c r="G119" s="123"/>
      <c r="H119" s="123"/>
      <c r="I119" s="123"/>
      <c r="J119" s="123"/>
      <c r="K119" s="123"/>
      <c r="L119" s="123"/>
      <c r="M119" s="123"/>
      <c r="N119" s="123"/>
    </row>
    <row r="120" spans="3:14" ht="15" customHeight="1">
      <c r="C120" s="123"/>
      <c r="D120" s="123"/>
      <c r="E120" s="124"/>
      <c r="F120" s="123"/>
      <c r="G120" s="123"/>
      <c r="H120" s="123"/>
      <c r="I120" s="123"/>
      <c r="J120" s="123"/>
      <c r="K120" s="123"/>
      <c r="L120" s="123"/>
      <c r="M120" s="123"/>
      <c r="N120" s="123"/>
    </row>
    <row r="121" spans="3:14" ht="15" customHeight="1">
      <c r="C121" s="123"/>
      <c r="D121" s="123"/>
      <c r="E121" s="124"/>
      <c r="F121" s="123"/>
      <c r="G121" s="123"/>
      <c r="H121" s="123"/>
      <c r="I121" s="123"/>
      <c r="J121" s="123"/>
      <c r="K121" s="123"/>
      <c r="L121" s="123"/>
      <c r="M121" s="123"/>
      <c r="N121" s="123"/>
    </row>
    <row r="122" spans="3:14" ht="15" customHeight="1">
      <c r="C122" s="123"/>
      <c r="D122" s="123"/>
      <c r="E122" s="124"/>
      <c r="F122" s="123"/>
      <c r="G122" s="123"/>
      <c r="H122" s="123"/>
      <c r="I122" s="123"/>
      <c r="J122" s="123"/>
      <c r="K122" s="123"/>
      <c r="L122" s="123"/>
      <c r="M122" s="123"/>
      <c r="N122" s="123"/>
    </row>
    <row r="123" spans="3:14" ht="15" customHeight="1">
      <c r="C123" s="123"/>
      <c r="D123" s="123"/>
      <c r="E123" s="124"/>
      <c r="F123" s="123"/>
      <c r="G123" s="123"/>
      <c r="H123" s="123"/>
      <c r="I123" s="123"/>
      <c r="J123" s="123"/>
      <c r="K123" s="123"/>
      <c r="L123" s="123"/>
      <c r="M123" s="123"/>
      <c r="N123" s="123"/>
    </row>
    <row r="124" spans="3:14" ht="15" customHeight="1">
      <c r="C124" s="123"/>
      <c r="D124" s="123"/>
      <c r="E124" s="124"/>
      <c r="F124" s="123"/>
      <c r="G124" s="123"/>
      <c r="H124" s="123"/>
      <c r="I124" s="123"/>
      <c r="J124" s="123"/>
      <c r="K124" s="123"/>
      <c r="L124" s="123"/>
      <c r="M124" s="123"/>
      <c r="N124" s="123"/>
    </row>
    <row r="125" spans="3:14" ht="15" customHeight="1">
      <c r="C125" s="123"/>
      <c r="D125" s="123"/>
      <c r="E125" s="124"/>
      <c r="F125" s="123"/>
      <c r="G125" s="123"/>
      <c r="H125" s="123"/>
      <c r="I125" s="123"/>
      <c r="J125" s="123"/>
      <c r="K125" s="123"/>
      <c r="L125" s="123"/>
      <c r="M125" s="123"/>
      <c r="N125" s="123"/>
    </row>
    <row r="126" spans="3:14" ht="15" customHeight="1">
      <c r="C126" s="123"/>
      <c r="D126" s="123"/>
      <c r="E126" s="124"/>
      <c r="F126" s="123"/>
      <c r="G126" s="123"/>
      <c r="H126" s="123"/>
      <c r="I126" s="123"/>
      <c r="J126" s="123"/>
      <c r="K126" s="123"/>
      <c r="L126" s="123"/>
      <c r="M126" s="123"/>
      <c r="N126" s="123"/>
    </row>
    <row r="127" spans="3:14" ht="15" customHeight="1">
      <c r="C127" s="123"/>
      <c r="D127" s="123"/>
      <c r="E127" s="124"/>
      <c r="F127" s="123"/>
      <c r="G127" s="123"/>
      <c r="H127" s="123"/>
      <c r="I127" s="123"/>
      <c r="J127" s="123"/>
      <c r="K127" s="123"/>
      <c r="L127" s="123"/>
      <c r="M127" s="123"/>
      <c r="N127" s="123"/>
    </row>
    <row r="128" spans="3:14" ht="15" customHeight="1">
      <c r="C128" s="123"/>
      <c r="D128" s="123"/>
      <c r="E128" s="124"/>
      <c r="F128" s="123"/>
      <c r="G128" s="123"/>
      <c r="H128" s="123"/>
      <c r="I128" s="123"/>
      <c r="J128" s="123"/>
      <c r="K128" s="123"/>
      <c r="L128" s="123"/>
      <c r="M128" s="123"/>
      <c r="N128" s="123"/>
    </row>
    <row r="129" spans="3:14" ht="15" customHeight="1">
      <c r="C129" s="123"/>
      <c r="D129" s="123"/>
      <c r="E129" s="124"/>
      <c r="F129" s="123"/>
      <c r="G129" s="123"/>
      <c r="H129" s="123"/>
      <c r="I129" s="123"/>
      <c r="J129" s="123"/>
      <c r="K129" s="123"/>
      <c r="L129" s="123"/>
      <c r="M129" s="123"/>
      <c r="N129" s="123"/>
    </row>
    <row r="130" spans="3:14" ht="15" customHeight="1">
      <c r="C130" s="123"/>
      <c r="D130" s="123"/>
      <c r="E130" s="124"/>
      <c r="F130" s="123"/>
      <c r="G130" s="123"/>
      <c r="H130" s="123"/>
      <c r="I130" s="123"/>
      <c r="J130" s="123"/>
      <c r="K130" s="123"/>
      <c r="L130" s="123"/>
      <c r="M130" s="123"/>
      <c r="N130" s="123"/>
    </row>
    <row r="131" spans="3:14" ht="15" customHeight="1">
      <c r="C131" s="123"/>
      <c r="D131" s="123"/>
      <c r="E131" s="124"/>
      <c r="F131" s="123"/>
      <c r="G131" s="123"/>
      <c r="H131" s="123"/>
      <c r="I131" s="123"/>
      <c r="J131" s="123"/>
      <c r="K131" s="123"/>
      <c r="L131" s="123"/>
      <c r="M131" s="123"/>
      <c r="N131" s="123"/>
    </row>
    <row r="132" spans="3:14" ht="15" customHeight="1">
      <c r="C132" s="123"/>
      <c r="D132" s="123"/>
      <c r="E132" s="124"/>
      <c r="F132" s="123"/>
      <c r="G132" s="123"/>
      <c r="H132" s="123"/>
      <c r="I132" s="123"/>
      <c r="J132" s="123"/>
      <c r="K132" s="123"/>
      <c r="L132" s="123"/>
      <c r="M132" s="123"/>
      <c r="N132" s="123"/>
    </row>
    <row r="133" spans="3:14" ht="15" customHeight="1">
      <c r="C133" s="123"/>
      <c r="D133" s="123"/>
      <c r="E133" s="124"/>
      <c r="F133" s="123"/>
      <c r="G133" s="123"/>
      <c r="H133" s="123"/>
      <c r="I133" s="123"/>
      <c r="J133" s="123"/>
      <c r="K133" s="123"/>
      <c r="L133" s="123"/>
      <c r="M133" s="123"/>
      <c r="N133" s="123"/>
    </row>
    <row r="134" spans="3:14" ht="15" customHeight="1">
      <c r="C134" s="123"/>
      <c r="D134" s="123"/>
      <c r="E134" s="124"/>
      <c r="F134" s="123"/>
      <c r="G134" s="123"/>
      <c r="H134" s="123"/>
      <c r="I134" s="123"/>
      <c r="J134" s="123"/>
      <c r="K134" s="123"/>
      <c r="L134" s="123"/>
      <c r="M134" s="123"/>
      <c r="N134" s="123"/>
    </row>
    <row r="135" spans="3:14" ht="15" customHeight="1">
      <c r="C135" s="123"/>
      <c r="D135" s="123"/>
      <c r="E135" s="124"/>
      <c r="F135" s="123"/>
      <c r="G135" s="123"/>
      <c r="H135" s="123"/>
      <c r="I135" s="123"/>
      <c r="J135" s="123"/>
      <c r="K135" s="123"/>
      <c r="L135" s="123"/>
      <c r="M135" s="123"/>
      <c r="N135" s="123"/>
    </row>
    <row r="136" spans="3:14" ht="15" customHeight="1">
      <c r="C136" s="123"/>
      <c r="D136" s="123"/>
      <c r="E136" s="124"/>
      <c r="F136" s="123"/>
      <c r="G136" s="123"/>
      <c r="H136" s="123"/>
      <c r="I136" s="123"/>
      <c r="J136" s="123"/>
      <c r="K136" s="123"/>
      <c r="L136" s="123"/>
      <c r="M136" s="123"/>
      <c r="N136" s="123"/>
    </row>
    <row r="137" spans="3:14" ht="15" customHeight="1">
      <c r="C137" s="123"/>
      <c r="D137" s="123"/>
      <c r="E137" s="124"/>
      <c r="F137" s="123"/>
      <c r="G137" s="123"/>
      <c r="H137" s="123"/>
      <c r="I137" s="123"/>
      <c r="J137" s="123"/>
      <c r="K137" s="123"/>
      <c r="L137" s="123"/>
      <c r="M137" s="123"/>
      <c r="N137" s="123"/>
    </row>
    <row r="138" spans="3:14" ht="15" customHeight="1">
      <c r="C138" s="123"/>
      <c r="D138" s="123"/>
      <c r="E138" s="124"/>
      <c r="F138" s="123"/>
      <c r="G138" s="123"/>
      <c r="H138" s="123"/>
      <c r="I138" s="123"/>
      <c r="J138" s="123"/>
      <c r="K138" s="123"/>
      <c r="L138" s="123"/>
      <c r="M138" s="123"/>
      <c r="N138" s="123"/>
    </row>
    <row r="139" spans="3:14" ht="15" customHeight="1">
      <c r="C139" s="123"/>
      <c r="D139" s="123"/>
      <c r="E139" s="124"/>
      <c r="F139" s="123"/>
      <c r="G139" s="123"/>
      <c r="H139" s="123"/>
      <c r="I139" s="123"/>
      <c r="J139" s="123"/>
      <c r="K139" s="123"/>
      <c r="L139" s="123"/>
      <c r="M139" s="123"/>
      <c r="N139" s="123"/>
    </row>
    <row r="140" spans="3:14" ht="15" customHeight="1">
      <c r="C140" s="123"/>
      <c r="D140" s="123"/>
      <c r="E140" s="124"/>
      <c r="F140" s="123"/>
      <c r="G140" s="123"/>
      <c r="H140" s="123"/>
      <c r="I140" s="123"/>
      <c r="J140" s="123"/>
      <c r="K140" s="123"/>
      <c r="L140" s="123"/>
      <c r="M140" s="123"/>
      <c r="N140" s="123"/>
    </row>
    <row r="141" spans="3:14" ht="15" customHeight="1">
      <c r="C141" s="123"/>
      <c r="D141" s="123"/>
      <c r="E141" s="124"/>
      <c r="F141" s="123"/>
      <c r="G141" s="123"/>
      <c r="H141" s="123"/>
      <c r="I141" s="123"/>
      <c r="J141" s="123"/>
      <c r="K141" s="123"/>
      <c r="L141" s="123"/>
      <c r="M141" s="123"/>
      <c r="N141" s="123"/>
    </row>
    <row r="142" spans="3:14" ht="15" customHeight="1">
      <c r="C142" s="123"/>
      <c r="D142" s="123"/>
      <c r="E142" s="124"/>
      <c r="F142" s="123"/>
      <c r="G142" s="123"/>
      <c r="H142" s="123"/>
      <c r="I142" s="123"/>
      <c r="J142" s="123"/>
      <c r="K142" s="123"/>
      <c r="L142" s="123"/>
      <c r="M142" s="123"/>
      <c r="N142" s="123"/>
    </row>
    <row r="143" spans="3:14" ht="15" customHeight="1">
      <c r="C143" s="123"/>
      <c r="D143" s="123"/>
      <c r="E143" s="124"/>
      <c r="F143" s="123"/>
      <c r="G143" s="123"/>
      <c r="H143" s="123"/>
      <c r="I143" s="123"/>
      <c r="J143" s="123"/>
      <c r="K143" s="123"/>
      <c r="L143" s="123"/>
      <c r="M143" s="123"/>
      <c r="N143" s="123"/>
    </row>
    <row r="144" spans="3:14" ht="15" customHeight="1">
      <c r="C144" s="123"/>
      <c r="D144" s="123"/>
      <c r="E144" s="124"/>
      <c r="F144" s="123"/>
      <c r="G144" s="123"/>
      <c r="H144" s="123"/>
      <c r="I144" s="123"/>
      <c r="J144" s="123"/>
      <c r="K144" s="123"/>
      <c r="L144" s="123"/>
      <c r="M144" s="123"/>
      <c r="N144" s="123"/>
    </row>
    <row r="145" spans="3:14" ht="15" customHeight="1">
      <c r="C145" s="123"/>
      <c r="D145" s="123"/>
      <c r="E145" s="124"/>
      <c r="F145" s="123"/>
      <c r="G145" s="123"/>
      <c r="H145" s="123"/>
      <c r="I145" s="123"/>
      <c r="J145" s="123"/>
      <c r="K145" s="123"/>
      <c r="L145" s="123"/>
      <c r="M145" s="123"/>
      <c r="N145" s="123"/>
    </row>
    <row r="146" spans="3:14" ht="15" customHeight="1">
      <c r="C146" s="123"/>
      <c r="D146" s="123"/>
      <c r="E146" s="124"/>
      <c r="F146" s="123"/>
      <c r="G146" s="123"/>
      <c r="H146" s="123"/>
      <c r="I146" s="123"/>
      <c r="J146" s="123"/>
      <c r="K146" s="123"/>
      <c r="L146" s="123"/>
      <c r="M146" s="123"/>
      <c r="N146" s="123"/>
    </row>
    <row r="147" spans="3:14" ht="15" customHeight="1">
      <c r="C147" s="123"/>
      <c r="D147" s="123"/>
      <c r="E147" s="124"/>
      <c r="F147" s="123"/>
      <c r="G147" s="123"/>
      <c r="H147" s="123"/>
      <c r="I147" s="123"/>
      <c r="J147" s="123"/>
      <c r="K147" s="123"/>
      <c r="L147" s="123"/>
      <c r="M147" s="123"/>
      <c r="N147" s="123"/>
    </row>
    <row r="148" spans="3:14" ht="15" customHeight="1">
      <c r="C148" s="123"/>
      <c r="D148" s="123"/>
      <c r="E148" s="124"/>
      <c r="F148" s="123"/>
      <c r="G148" s="123"/>
      <c r="H148" s="123"/>
      <c r="I148" s="123"/>
      <c r="J148" s="123"/>
      <c r="K148" s="123"/>
      <c r="L148" s="123"/>
      <c r="M148" s="123"/>
      <c r="N148" s="123"/>
    </row>
    <row r="149" spans="3:14" ht="15" customHeight="1">
      <c r="C149" s="123"/>
      <c r="D149" s="123"/>
      <c r="E149" s="124"/>
      <c r="F149" s="123"/>
      <c r="G149" s="123"/>
      <c r="H149" s="123"/>
      <c r="I149" s="123"/>
      <c r="J149" s="123"/>
      <c r="K149" s="123"/>
      <c r="L149" s="123"/>
      <c r="M149" s="123"/>
      <c r="N149" s="123"/>
    </row>
    <row r="150" spans="3:14" ht="15" customHeight="1">
      <c r="C150" s="123"/>
      <c r="D150" s="123"/>
      <c r="E150" s="124"/>
      <c r="F150" s="123"/>
      <c r="G150" s="123"/>
      <c r="H150" s="123"/>
      <c r="I150" s="123"/>
      <c r="J150" s="123"/>
      <c r="K150" s="123"/>
      <c r="L150" s="123"/>
      <c r="M150" s="123"/>
      <c r="N150" s="123"/>
    </row>
    <row r="151" spans="3:14" ht="15" customHeight="1">
      <c r="C151" s="123"/>
      <c r="D151" s="123"/>
      <c r="E151" s="124"/>
      <c r="F151" s="123"/>
      <c r="G151" s="123"/>
      <c r="H151" s="123"/>
      <c r="I151" s="123"/>
      <c r="J151" s="123"/>
      <c r="K151" s="123"/>
      <c r="L151" s="123"/>
      <c r="M151" s="123"/>
      <c r="N151" s="123"/>
    </row>
    <row r="152" spans="3:14" ht="15" customHeight="1">
      <c r="C152" s="123"/>
      <c r="D152" s="123"/>
      <c r="E152" s="124"/>
      <c r="F152" s="123"/>
      <c r="G152" s="123"/>
      <c r="H152" s="123"/>
      <c r="I152" s="123"/>
      <c r="J152" s="123"/>
      <c r="K152" s="123"/>
      <c r="L152" s="123"/>
      <c r="M152" s="123"/>
      <c r="N152" s="123"/>
    </row>
    <row r="153" spans="3:14" ht="15" customHeight="1">
      <c r="C153" s="123"/>
      <c r="D153" s="123"/>
      <c r="E153" s="124"/>
      <c r="F153" s="123"/>
      <c r="G153" s="123"/>
      <c r="H153" s="123"/>
      <c r="I153" s="123"/>
      <c r="J153" s="123"/>
      <c r="K153" s="123"/>
      <c r="L153" s="123"/>
      <c r="M153" s="123"/>
      <c r="N153" s="123"/>
    </row>
    <row r="154" spans="3:14" ht="15" customHeight="1">
      <c r="C154" s="123"/>
      <c r="D154" s="123"/>
      <c r="E154" s="124"/>
      <c r="F154" s="123"/>
      <c r="G154" s="123"/>
      <c r="H154" s="123"/>
      <c r="I154" s="123"/>
      <c r="J154" s="123"/>
      <c r="K154" s="123"/>
      <c r="L154" s="123"/>
      <c r="M154" s="123"/>
      <c r="N154" s="123"/>
    </row>
    <row r="155" spans="3:14" ht="15" customHeight="1">
      <c r="C155" s="123"/>
      <c r="D155" s="123"/>
      <c r="E155" s="124"/>
      <c r="F155" s="123"/>
      <c r="G155" s="123"/>
      <c r="H155" s="123"/>
      <c r="I155" s="123"/>
      <c r="J155" s="123"/>
      <c r="K155" s="123"/>
      <c r="L155" s="123"/>
      <c r="M155" s="123"/>
      <c r="N155" s="123"/>
    </row>
    <row r="156" spans="3:14" ht="15" customHeight="1">
      <c r="C156" s="123"/>
      <c r="D156" s="123"/>
      <c r="E156" s="124"/>
      <c r="F156" s="123"/>
      <c r="G156" s="123"/>
      <c r="H156" s="123"/>
      <c r="I156" s="123"/>
      <c r="J156" s="123"/>
      <c r="K156" s="123"/>
      <c r="L156" s="123"/>
      <c r="M156" s="123"/>
      <c r="N156" s="123"/>
    </row>
    <row r="157" spans="3:14" ht="15" customHeight="1">
      <c r="C157" s="123"/>
      <c r="D157" s="123"/>
      <c r="E157" s="124"/>
      <c r="F157" s="123"/>
      <c r="G157" s="123"/>
      <c r="H157" s="123"/>
      <c r="I157" s="123"/>
      <c r="J157" s="123"/>
      <c r="K157" s="123"/>
      <c r="L157" s="123"/>
      <c r="M157" s="123"/>
      <c r="N157" s="123"/>
    </row>
    <row r="158" spans="3:14" ht="15" customHeight="1">
      <c r="C158" s="123"/>
      <c r="D158" s="123"/>
      <c r="E158" s="124"/>
      <c r="F158" s="123"/>
      <c r="G158" s="123"/>
      <c r="H158" s="123"/>
      <c r="I158" s="123"/>
      <c r="J158" s="123"/>
      <c r="K158" s="123"/>
      <c r="L158" s="123"/>
      <c r="M158" s="123"/>
      <c r="N158" s="123"/>
    </row>
    <row r="159" spans="3:14" ht="15" customHeight="1">
      <c r="C159" s="123"/>
      <c r="D159" s="123"/>
      <c r="E159" s="124"/>
      <c r="F159" s="123"/>
      <c r="G159" s="123"/>
      <c r="H159" s="123"/>
      <c r="I159" s="123"/>
      <c r="J159" s="123"/>
      <c r="K159" s="123"/>
      <c r="L159" s="123"/>
      <c r="M159" s="123"/>
      <c r="N159" s="123"/>
    </row>
    <row r="160" spans="3:14" ht="15" customHeight="1">
      <c r="C160" s="123"/>
      <c r="D160" s="123"/>
      <c r="E160" s="124"/>
      <c r="F160" s="123"/>
      <c r="G160" s="123"/>
      <c r="H160" s="123"/>
      <c r="I160" s="123"/>
      <c r="J160" s="123"/>
      <c r="K160" s="123"/>
      <c r="L160" s="123"/>
      <c r="M160" s="123"/>
      <c r="N160" s="123"/>
    </row>
    <row r="161" spans="3:14" ht="15" customHeight="1">
      <c r="C161" s="123"/>
      <c r="D161" s="123"/>
      <c r="E161" s="124"/>
      <c r="F161" s="123"/>
      <c r="G161" s="123"/>
      <c r="H161" s="123"/>
      <c r="I161" s="123"/>
      <c r="J161" s="123"/>
      <c r="K161" s="123"/>
      <c r="L161" s="123"/>
      <c r="M161" s="123"/>
      <c r="N161" s="123"/>
    </row>
    <row r="162" spans="3:14" ht="15" customHeight="1">
      <c r="C162" s="123"/>
      <c r="D162" s="123"/>
      <c r="E162" s="124"/>
      <c r="F162" s="123"/>
      <c r="G162" s="123"/>
      <c r="H162" s="123"/>
      <c r="I162" s="123"/>
      <c r="J162" s="123"/>
      <c r="K162" s="123"/>
      <c r="L162" s="123"/>
      <c r="M162" s="123"/>
      <c r="N162" s="123"/>
    </row>
    <row r="163" spans="3:14" ht="15" customHeight="1">
      <c r="C163" s="123"/>
      <c r="D163" s="123"/>
      <c r="E163" s="124"/>
      <c r="F163" s="123"/>
      <c r="G163" s="123"/>
      <c r="H163" s="123"/>
      <c r="I163" s="123"/>
      <c r="J163" s="123"/>
      <c r="K163" s="123"/>
      <c r="L163" s="123"/>
      <c r="M163" s="123"/>
      <c r="N163" s="123"/>
    </row>
    <row r="164" spans="3:14" ht="15" customHeight="1">
      <c r="C164" s="123"/>
      <c r="D164" s="123"/>
      <c r="E164" s="124"/>
      <c r="F164" s="123"/>
      <c r="G164" s="123"/>
      <c r="H164" s="123"/>
      <c r="I164" s="123"/>
      <c r="J164" s="123"/>
      <c r="K164" s="123"/>
      <c r="L164" s="123"/>
      <c r="M164" s="123"/>
      <c r="N164" s="123"/>
    </row>
    <row r="165" spans="3:14" ht="15" customHeight="1">
      <c r="C165" s="123"/>
      <c r="D165" s="123"/>
      <c r="E165" s="124"/>
      <c r="F165" s="123"/>
      <c r="G165" s="123"/>
      <c r="H165" s="123"/>
      <c r="I165" s="123"/>
      <c r="J165" s="123"/>
      <c r="K165" s="123"/>
      <c r="L165" s="123"/>
      <c r="M165" s="123"/>
      <c r="N165" s="123"/>
    </row>
    <row r="166" spans="3:14" ht="15" customHeight="1">
      <c r="C166" s="123"/>
      <c r="D166" s="123"/>
      <c r="E166" s="124"/>
      <c r="F166" s="123"/>
      <c r="G166" s="123"/>
      <c r="H166" s="123"/>
      <c r="I166" s="123"/>
      <c r="J166" s="123"/>
      <c r="K166" s="123"/>
      <c r="L166" s="123"/>
      <c r="M166" s="123"/>
      <c r="N166" s="123"/>
    </row>
    <row r="167" spans="3:14" ht="15" customHeight="1">
      <c r="C167" s="123"/>
      <c r="D167" s="123"/>
      <c r="E167" s="124"/>
      <c r="F167" s="123"/>
      <c r="G167" s="123"/>
      <c r="H167" s="123"/>
      <c r="I167" s="123"/>
      <c r="J167" s="123"/>
      <c r="K167" s="123"/>
      <c r="L167" s="123"/>
      <c r="M167" s="123"/>
      <c r="N167" s="123"/>
    </row>
    <row r="168" spans="3:14" ht="15" customHeight="1">
      <c r="C168" s="123"/>
      <c r="D168" s="123"/>
      <c r="E168" s="124"/>
      <c r="F168" s="123"/>
      <c r="G168" s="123"/>
      <c r="H168" s="123"/>
      <c r="I168" s="123"/>
      <c r="J168" s="123"/>
      <c r="K168" s="123"/>
      <c r="L168" s="123"/>
      <c r="M168" s="123"/>
      <c r="N168" s="123"/>
    </row>
    <row r="169" spans="3:14" ht="15" customHeight="1">
      <c r="C169" s="123"/>
      <c r="D169" s="123"/>
      <c r="E169" s="124"/>
      <c r="F169" s="123"/>
      <c r="G169" s="123"/>
      <c r="H169" s="123"/>
      <c r="I169" s="123"/>
      <c r="J169" s="123"/>
      <c r="K169" s="123"/>
      <c r="L169" s="123"/>
      <c r="M169" s="123"/>
      <c r="N169" s="123"/>
    </row>
    <row r="170" spans="3:14" ht="15" customHeight="1">
      <c r="C170" s="123"/>
      <c r="D170" s="123"/>
      <c r="E170" s="124"/>
      <c r="F170" s="123"/>
      <c r="G170" s="123"/>
      <c r="H170" s="123"/>
      <c r="I170" s="123"/>
      <c r="J170" s="123"/>
      <c r="K170" s="123"/>
      <c r="L170" s="123"/>
      <c r="M170" s="123"/>
      <c r="N170" s="123"/>
    </row>
    <row r="171" spans="3:14" ht="15" customHeight="1">
      <c r="C171" s="123"/>
      <c r="D171" s="123"/>
      <c r="E171" s="124"/>
      <c r="F171" s="123"/>
      <c r="G171" s="123"/>
      <c r="H171" s="123"/>
      <c r="I171" s="123"/>
      <c r="J171" s="123"/>
      <c r="K171" s="123"/>
      <c r="L171" s="123"/>
      <c r="M171" s="123"/>
      <c r="N171" s="123"/>
    </row>
    <row r="172" spans="3:14" ht="15" customHeight="1">
      <c r="C172" s="123"/>
      <c r="D172" s="123"/>
      <c r="E172" s="124"/>
      <c r="F172" s="123"/>
      <c r="G172" s="123"/>
      <c r="H172" s="123"/>
      <c r="I172" s="123"/>
      <c r="J172" s="123"/>
      <c r="K172" s="123"/>
      <c r="L172" s="123"/>
      <c r="M172" s="123"/>
      <c r="N172" s="123"/>
    </row>
    <row r="173" spans="3:14" ht="15" customHeight="1">
      <c r="C173" s="123"/>
      <c r="D173" s="123"/>
      <c r="E173" s="124"/>
      <c r="F173" s="123"/>
      <c r="G173" s="123"/>
      <c r="H173" s="123"/>
      <c r="I173" s="123"/>
      <c r="J173" s="123"/>
      <c r="K173" s="123"/>
      <c r="L173" s="123"/>
      <c r="M173" s="123"/>
      <c r="N173" s="123"/>
    </row>
    <row r="174" spans="3:14" ht="15" customHeight="1">
      <c r="C174" s="123"/>
      <c r="D174" s="123"/>
      <c r="E174" s="124"/>
      <c r="F174" s="123"/>
      <c r="G174" s="123"/>
      <c r="H174" s="123"/>
      <c r="I174" s="123"/>
      <c r="J174" s="123"/>
      <c r="K174" s="123"/>
      <c r="L174" s="123"/>
      <c r="M174" s="123"/>
      <c r="N174" s="123"/>
    </row>
    <row r="175" spans="3:14" ht="15" customHeight="1">
      <c r="C175" s="123"/>
      <c r="D175" s="123"/>
      <c r="E175" s="124"/>
      <c r="F175" s="123"/>
      <c r="G175" s="123"/>
      <c r="H175" s="123"/>
      <c r="I175" s="123"/>
      <c r="J175" s="123"/>
      <c r="K175" s="123"/>
      <c r="L175" s="123"/>
      <c r="M175" s="123"/>
      <c r="N175" s="123"/>
    </row>
    <row r="176" spans="3:14" ht="15" customHeight="1">
      <c r="C176" s="123"/>
      <c r="D176" s="123"/>
      <c r="E176" s="124"/>
      <c r="F176" s="123"/>
      <c r="G176" s="123"/>
      <c r="H176" s="123"/>
      <c r="I176" s="123"/>
      <c r="J176" s="123"/>
      <c r="K176" s="123"/>
      <c r="L176" s="123"/>
      <c r="M176" s="123"/>
      <c r="N176" s="123"/>
    </row>
    <row r="177" spans="3:14" ht="15" customHeight="1">
      <c r="C177" s="123"/>
      <c r="D177" s="123"/>
      <c r="E177" s="124"/>
      <c r="F177" s="123"/>
      <c r="G177" s="123"/>
      <c r="H177" s="123"/>
      <c r="I177" s="123"/>
      <c r="J177" s="123"/>
      <c r="K177" s="123"/>
      <c r="L177" s="123"/>
      <c r="M177" s="123"/>
      <c r="N177" s="123"/>
    </row>
    <row r="178" spans="3:14" ht="15" customHeight="1">
      <c r="C178" s="123"/>
      <c r="D178" s="123"/>
      <c r="E178" s="124"/>
      <c r="F178" s="123"/>
      <c r="G178" s="123"/>
      <c r="H178" s="123"/>
      <c r="I178" s="123"/>
      <c r="J178" s="123"/>
      <c r="K178" s="123"/>
      <c r="L178" s="123"/>
      <c r="M178" s="123"/>
      <c r="N178" s="123"/>
    </row>
    <row r="179" spans="3:14" ht="15" customHeight="1">
      <c r="C179" s="123"/>
      <c r="D179" s="123"/>
      <c r="E179" s="124"/>
      <c r="F179" s="123"/>
      <c r="G179" s="123"/>
      <c r="H179" s="123"/>
      <c r="I179" s="123"/>
      <c r="J179" s="123"/>
      <c r="K179" s="123"/>
      <c r="L179" s="123"/>
      <c r="M179" s="123"/>
      <c r="N179" s="123"/>
    </row>
    <row r="180" spans="3:14" ht="15" customHeight="1">
      <c r="C180" s="123"/>
      <c r="D180" s="123"/>
      <c r="E180" s="124"/>
      <c r="F180" s="123"/>
      <c r="G180" s="123"/>
      <c r="H180" s="123"/>
      <c r="I180" s="123"/>
      <c r="J180" s="123"/>
      <c r="K180" s="123"/>
      <c r="L180" s="123"/>
      <c r="M180" s="123"/>
      <c r="N180" s="123"/>
    </row>
    <row r="181" spans="3:14" ht="15" customHeight="1">
      <c r="C181" s="123"/>
      <c r="D181" s="123"/>
      <c r="E181" s="124"/>
      <c r="F181" s="123"/>
      <c r="G181" s="123"/>
      <c r="H181" s="123"/>
      <c r="I181" s="123"/>
      <c r="J181" s="123"/>
      <c r="K181" s="123"/>
      <c r="L181" s="123"/>
      <c r="M181" s="123"/>
      <c r="N181" s="123"/>
    </row>
    <row r="182" spans="3:14" ht="15" customHeight="1">
      <c r="C182" s="123"/>
      <c r="D182" s="123"/>
      <c r="E182" s="124"/>
      <c r="F182" s="123"/>
      <c r="G182" s="123"/>
      <c r="H182" s="123"/>
      <c r="I182" s="123"/>
      <c r="J182" s="123"/>
      <c r="K182" s="123"/>
      <c r="L182" s="123"/>
      <c r="M182" s="123"/>
      <c r="N182" s="123"/>
    </row>
    <row r="183" spans="3:14" ht="15" customHeight="1">
      <c r="C183" s="123"/>
      <c r="D183" s="123"/>
      <c r="E183" s="124"/>
      <c r="F183" s="123"/>
      <c r="G183" s="123"/>
      <c r="H183" s="123"/>
      <c r="I183" s="123"/>
      <c r="J183" s="123"/>
      <c r="K183" s="123"/>
      <c r="L183" s="123"/>
      <c r="M183" s="123"/>
      <c r="N183" s="123"/>
    </row>
    <row r="184" spans="3:14" ht="15" customHeight="1">
      <c r="C184" s="123"/>
      <c r="D184" s="123"/>
      <c r="E184" s="124"/>
      <c r="F184" s="123"/>
      <c r="G184" s="123"/>
      <c r="H184" s="123"/>
      <c r="I184" s="123"/>
      <c r="J184" s="123"/>
      <c r="K184" s="123"/>
      <c r="L184" s="123"/>
      <c r="M184" s="123"/>
      <c r="N184" s="123"/>
    </row>
    <row r="185" spans="3:14" ht="15" customHeight="1">
      <c r="C185" s="123"/>
      <c r="D185" s="123"/>
      <c r="E185" s="124"/>
      <c r="F185" s="123"/>
      <c r="G185" s="123"/>
      <c r="H185" s="123"/>
      <c r="I185" s="123"/>
      <c r="J185" s="123"/>
      <c r="K185" s="123"/>
      <c r="L185" s="123"/>
      <c r="M185" s="123"/>
      <c r="N185" s="123"/>
    </row>
    <row r="186" spans="3:14" ht="15" customHeight="1">
      <c r="C186" s="123"/>
      <c r="D186" s="123"/>
      <c r="E186" s="124"/>
      <c r="F186" s="123"/>
      <c r="G186" s="123"/>
      <c r="H186" s="123"/>
      <c r="I186" s="123"/>
      <c r="J186" s="123"/>
      <c r="K186" s="123"/>
      <c r="L186" s="123"/>
      <c r="M186" s="123"/>
      <c r="N186" s="123"/>
    </row>
    <row r="187" spans="3:14" ht="15" customHeight="1">
      <c r="C187" s="123"/>
      <c r="D187" s="123"/>
      <c r="E187" s="124"/>
      <c r="F187" s="123"/>
      <c r="G187" s="123"/>
      <c r="H187" s="123"/>
      <c r="I187" s="123"/>
      <c r="J187" s="123"/>
      <c r="K187" s="123"/>
      <c r="L187" s="123"/>
      <c r="M187" s="123"/>
      <c r="N187" s="123"/>
    </row>
    <row r="188" spans="3:14" ht="15" customHeight="1">
      <c r="C188" s="123"/>
      <c r="D188" s="123"/>
      <c r="E188" s="124"/>
      <c r="F188" s="123"/>
      <c r="G188" s="123"/>
      <c r="H188" s="123"/>
      <c r="I188" s="123"/>
      <c r="J188" s="123"/>
      <c r="K188" s="123"/>
      <c r="L188" s="123"/>
      <c r="M188" s="123"/>
      <c r="N188" s="123"/>
    </row>
    <row r="189" spans="3:14" ht="15" customHeight="1">
      <c r="C189" s="123"/>
      <c r="D189" s="123"/>
      <c r="E189" s="124"/>
      <c r="F189" s="123"/>
      <c r="G189" s="123"/>
      <c r="H189" s="123"/>
      <c r="I189" s="123"/>
      <c r="J189" s="123"/>
      <c r="K189" s="123"/>
      <c r="L189" s="123"/>
      <c r="M189" s="123"/>
      <c r="N189" s="123"/>
    </row>
    <row r="190" spans="3:14" ht="15" customHeight="1">
      <c r="C190" s="123"/>
      <c r="D190" s="123"/>
      <c r="E190" s="124"/>
      <c r="F190" s="123"/>
      <c r="G190" s="123"/>
      <c r="H190" s="123"/>
      <c r="I190" s="123"/>
      <c r="J190" s="123"/>
      <c r="K190" s="123"/>
      <c r="L190" s="123"/>
      <c r="M190" s="123"/>
      <c r="N190" s="123"/>
    </row>
    <row r="191" spans="3:14" ht="15" customHeight="1">
      <c r="C191" s="123"/>
      <c r="D191" s="123"/>
      <c r="E191" s="124"/>
      <c r="F191" s="123"/>
      <c r="G191" s="123"/>
      <c r="H191" s="123"/>
      <c r="I191" s="123"/>
      <c r="J191" s="123"/>
      <c r="K191" s="123"/>
      <c r="L191" s="123"/>
      <c r="M191" s="123"/>
      <c r="N191" s="123"/>
    </row>
    <row r="192" spans="3:14" ht="15" customHeight="1">
      <c r="C192" s="123"/>
      <c r="D192" s="123"/>
      <c r="E192" s="124"/>
      <c r="F192" s="123"/>
      <c r="G192" s="123"/>
      <c r="H192" s="123"/>
      <c r="I192" s="123"/>
      <c r="J192" s="123"/>
      <c r="K192" s="123"/>
      <c r="L192" s="123"/>
      <c r="M192" s="123"/>
      <c r="N192" s="123"/>
    </row>
  </sheetData>
  <mergeCells count="7">
    <mergeCell ref="M5:N5"/>
    <mergeCell ref="B5:B6"/>
    <mergeCell ref="C5:D5"/>
    <mergeCell ref="E5:F5"/>
    <mergeCell ref="G5:H5"/>
    <mergeCell ref="I5:J5"/>
    <mergeCell ref="K5:L5"/>
  </mergeCells>
  <phoneticPr fontId="0" type="noConversion"/>
  <printOptions horizontalCentered="1"/>
  <pageMargins left="0.15748031496062992" right="0.15748031496062992" top="0.19685039370078741" bottom="0.19685039370078741" header="0.15748031496062992" footer="0.15748031496062992"/>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58"/>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RowHeight="12.75"/>
  <cols>
    <col min="1" max="1" width="2.140625" style="3" customWidth="1"/>
    <col min="2" max="2" width="5.85546875" style="3" bestFit="1" customWidth="1"/>
    <col min="3" max="3" width="8.5703125" style="3" customWidth="1"/>
    <col min="4" max="5" width="9.140625" style="3"/>
    <col min="6" max="6" width="12.42578125" style="3" customWidth="1"/>
    <col min="7" max="7" width="11.42578125" style="3" customWidth="1"/>
    <col min="8" max="8" width="11.5703125" style="3" customWidth="1"/>
    <col min="9" max="9" width="8.5703125" style="3" customWidth="1"/>
    <col min="10" max="10" width="9.140625" style="3"/>
    <col min="11" max="11" width="9.85546875" style="3" customWidth="1"/>
    <col min="12" max="12" width="9.140625" style="3"/>
    <col min="13" max="13" width="9.42578125" style="3" customWidth="1"/>
    <col min="14" max="14" width="11" style="3" customWidth="1"/>
    <col min="15" max="15" width="9.7109375" style="3" customWidth="1"/>
    <col min="16" max="16" width="15" style="3" customWidth="1"/>
    <col min="17" max="17" width="13.5703125" style="3" customWidth="1"/>
    <col min="18" max="18" width="15.7109375" style="3" customWidth="1"/>
    <col min="19" max="19" width="9.140625" style="3"/>
    <col min="20" max="20" width="2.140625" style="3" customWidth="1"/>
    <col min="21" max="16384" width="9.140625" style="3"/>
  </cols>
  <sheetData>
    <row r="1" spans="2:19" ht="37.5" customHeight="1" thickBot="1">
      <c r="B1" s="1" t="s">
        <v>185</v>
      </c>
      <c r="C1" s="2"/>
      <c r="D1" s="2"/>
      <c r="E1" s="2"/>
      <c r="F1" s="2"/>
      <c r="G1" s="2"/>
      <c r="H1" s="2"/>
      <c r="I1" s="2"/>
      <c r="J1" s="2"/>
      <c r="K1" s="2"/>
      <c r="L1" s="2"/>
      <c r="M1" s="2"/>
      <c r="N1" s="2"/>
      <c r="O1" s="2"/>
      <c r="P1" s="2"/>
      <c r="Q1" s="2"/>
      <c r="R1" s="2"/>
      <c r="S1" s="2"/>
    </row>
    <row r="2" spans="2:19" ht="18.75" customHeight="1" thickTop="1"/>
    <row r="3" spans="2:19" ht="12.75" customHeight="1">
      <c r="S3" s="4" t="s">
        <v>161</v>
      </c>
    </row>
    <row r="4" spans="2:19" ht="18.75" customHeight="1">
      <c r="B4" s="290" t="s">
        <v>37</v>
      </c>
      <c r="C4" s="290" t="s">
        <v>43</v>
      </c>
      <c r="D4" s="290"/>
      <c r="E4" s="290"/>
      <c r="F4" s="290"/>
      <c r="G4" s="290"/>
      <c r="H4" s="290"/>
      <c r="I4" s="290"/>
      <c r="J4" s="290"/>
      <c r="K4" s="290"/>
      <c r="L4" s="290"/>
      <c r="M4" s="290"/>
      <c r="N4" s="290"/>
      <c r="O4" s="290"/>
      <c r="P4" s="290"/>
      <c r="Q4" s="290"/>
      <c r="R4" s="290"/>
      <c r="S4" s="290"/>
    </row>
    <row r="5" spans="2:19" ht="18.75" customHeight="1">
      <c r="B5" s="290"/>
      <c r="C5" s="290" t="s">
        <v>44</v>
      </c>
      <c r="D5" s="290"/>
      <c r="E5" s="290"/>
      <c r="F5" s="290"/>
      <c r="G5" s="290"/>
      <c r="H5" s="290"/>
      <c r="I5" s="290"/>
      <c r="J5" s="290"/>
      <c r="K5" s="290"/>
      <c r="L5" s="290"/>
      <c r="M5" s="290"/>
      <c r="N5" s="290"/>
      <c r="O5" s="290"/>
      <c r="P5" s="290" t="s">
        <v>54</v>
      </c>
      <c r="Q5" s="290" t="s">
        <v>55</v>
      </c>
      <c r="R5" s="290" t="s">
        <v>148</v>
      </c>
      <c r="S5" s="290" t="s">
        <v>42</v>
      </c>
    </row>
    <row r="6" spans="2:19" ht="15" customHeight="1">
      <c r="B6" s="290"/>
      <c r="C6" s="290" t="s">
        <v>45</v>
      </c>
      <c r="D6" s="290"/>
      <c r="E6" s="290"/>
      <c r="F6" s="290"/>
      <c r="G6" s="290"/>
      <c r="H6" s="290"/>
      <c r="I6" s="290" t="s">
        <v>46</v>
      </c>
      <c r="J6" s="290"/>
      <c r="K6" s="290"/>
      <c r="L6" s="290"/>
      <c r="M6" s="290"/>
      <c r="N6" s="290"/>
      <c r="O6" s="290" t="s">
        <v>47</v>
      </c>
      <c r="P6" s="290"/>
      <c r="Q6" s="290"/>
      <c r="R6" s="290"/>
      <c r="S6" s="290"/>
    </row>
    <row r="7" spans="2:19" ht="27" customHeight="1">
      <c r="B7" s="290"/>
      <c r="C7" s="5" t="s">
        <v>48</v>
      </c>
      <c r="D7" s="5" t="s">
        <v>49</v>
      </c>
      <c r="E7" s="5" t="s">
        <v>139</v>
      </c>
      <c r="F7" s="5" t="s">
        <v>94</v>
      </c>
      <c r="G7" s="5" t="s">
        <v>96</v>
      </c>
      <c r="H7" s="5" t="s">
        <v>50</v>
      </c>
      <c r="I7" s="5" t="s">
        <v>20</v>
      </c>
      <c r="J7" s="5" t="s">
        <v>51</v>
      </c>
      <c r="K7" s="5" t="s">
        <v>52</v>
      </c>
      <c r="L7" s="5" t="s">
        <v>102</v>
      </c>
      <c r="M7" s="5" t="s">
        <v>53</v>
      </c>
      <c r="N7" s="5" t="s">
        <v>149</v>
      </c>
      <c r="O7" s="290"/>
      <c r="P7" s="290"/>
      <c r="Q7" s="290"/>
      <c r="R7" s="290"/>
      <c r="S7" s="290"/>
    </row>
    <row r="8" spans="2:19" s="189" customFormat="1" ht="15" customHeight="1">
      <c r="B8" s="186">
        <v>2023</v>
      </c>
      <c r="C8" s="187">
        <v>85.9</v>
      </c>
      <c r="D8" s="188">
        <v>24.6</v>
      </c>
      <c r="E8" s="188">
        <v>0.4</v>
      </c>
      <c r="F8" s="188">
        <v>0</v>
      </c>
      <c r="G8" s="188">
        <v>55.1</v>
      </c>
      <c r="H8" s="188">
        <v>5.8</v>
      </c>
      <c r="I8" s="187">
        <v>27</v>
      </c>
      <c r="J8" s="188">
        <v>6.2</v>
      </c>
      <c r="K8" s="188">
        <v>2.8</v>
      </c>
      <c r="L8" s="188">
        <v>3.1</v>
      </c>
      <c r="M8" s="188">
        <v>2.2000000000000002</v>
      </c>
      <c r="N8" s="188">
        <v>12.6</v>
      </c>
      <c r="O8" s="187">
        <v>112.8</v>
      </c>
      <c r="P8" s="187">
        <v>10.1</v>
      </c>
      <c r="Q8" s="187">
        <v>2.1</v>
      </c>
      <c r="R8" s="187">
        <v>16</v>
      </c>
      <c r="S8" s="187">
        <v>141</v>
      </c>
    </row>
    <row r="9" spans="2:19" s="189" customFormat="1" ht="15" customHeight="1">
      <c r="B9" s="186">
        <v>2022</v>
      </c>
      <c r="C9" s="187">
        <v>80.495386616127007</v>
      </c>
      <c r="D9" s="188">
        <v>24.936221072959146</v>
      </c>
      <c r="E9" s="188">
        <v>0.43453909191583528</v>
      </c>
      <c r="F9" s="188">
        <v>3.6999999999999998E-2</v>
      </c>
      <c r="G9" s="188">
        <v>48.815552036301838</v>
      </c>
      <c r="H9" s="188">
        <v>6.2720744149501604</v>
      </c>
      <c r="I9" s="187">
        <v>26.5288388049375</v>
      </c>
      <c r="J9" s="188">
        <v>5.8721017265857895</v>
      </c>
      <c r="K9" s="188">
        <v>2.944459766056629</v>
      </c>
      <c r="L9" s="188">
        <v>3.2074938245541302</v>
      </c>
      <c r="M9" s="188">
        <v>2.5795633650408081</v>
      </c>
      <c r="N9" s="188">
        <v>11.925220122700141</v>
      </c>
      <c r="O9" s="187">
        <v>107.03222542106448</v>
      </c>
      <c r="P9" s="187">
        <v>13.393882320000003</v>
      </c>
      <c r="Q9" s="187">
        <v>2.1673971000000001</v>
      </c>
      <c r="R9" s="187">
        <v>16</v>
      </c>
      <c r="S9" s="187">
        <v>138.59350484106449</v>
      </c>
    </row>
    <row r="10" spans="2:19" s="189" customFormat="1" ht="15" customHeight="1">
      <c r="B10" s="186">
        <v>2021</v>
      </c>
      <c r="C10" s="187">
        <v>80.400000000000006</v>
      </c>
      <c r="D10" s="188">
        <v>26.2</v>
      </c>
      <c r="E10" s="188">
        <v>0.4</v>
      </c>
      <c r="F10" s="188">
        <v>0</v>
      </c>
      <c r="G10" s="188">
        <v>47.3</v>
      </c>
      <c r="H10" s="188">
        <v>6.5</v>
      </c>
      <c r="I10" s="187">
        <v>25.9</v>
      </c>
      <c r="J10" s="188">
        <v>6.1</v>
      </c>
      <c r="K10" s="188">
        <v>2.9</v>
      </c>
      <c r="L10" s="188">
        <v>3.1</v>
      </c>
      <c r="M10" s="188">
        <v>2.4</v>
      </c>
      <c r="N10" s="188">
        <v>11.3</v>
      </c>
      <c r="O10" s="187">
        <v>106.3</v>
      </c>
      <c r="P10" s="187">
        <v>13.1</v>
      </c>
      <c r="Q10" s="187">
        <v>2.2000000000000002</v>
      </c>
      <c r="R10" s="187">
        <v>19</v>
      </c>
      <c r="S10" s="187">
        <v>140.6</v>
      </c>
    </row>
    <row r="11" spans="2:19" s="189" customFormat="1" ht="15" customHeight="1">
      <c r="B11" s="186">
        <v>2020</v>
      </c>
      <c r="C11" s="187">
        <v>85.354820000000231</v>
      </c>
      <c r="D11" s="188">
        <v>26.516999999999999</v>
      </c>
      <c r="E11" s="188">
        <v>0.45400000000000001</v>
      </c>
      <c r="F11" s="188">
        <v>3.6999999999999998E-2</v>
      </c>
      <c r="G11" s="188">
        <v>52.002820000000241</v>
      </c>
      <c r="H11" s="188">
        <v>6.3440000000000003</v>
      </c>
      <c r="I11" s="187">
        <v>25.944000000000003</v>
      </c>
      <c r="J11" s="188">
        <v>6.1550000000000002</v>
      </c>
      <c r="K11" s="188">
        <v>3.0329999999999999</v>
      </c>
      <c r="L11" s="188">
        <v>3.0830000000000002</v>
      </c>
      <c r="M11" s="188">
        <v>2.69</v>
      </c>
      <c r="N11" s="188">
        <v>10.983000000000001</v>
      </c>
      <c r="O11" s="187">
        <v>111.29882000000023</v>
      </c>
      <c r="P11" s="187">
        <v>14.092000000000001</v>
      </c>
      <c r="Q11" s="187">
        <v>2.2570000000000001</v>
      </c>
      <c r="R11" s="187">
        <v>12.151979999999995</v>
      </c>
      <c r="S11" s="187">
        <v>139.79980000000023</v>
      </c>
    </row>
    <row r="12" spans="2:19" s="189" customFormat="1" ht="15" customHeight="1">
      <c r="B12" s="186">
        <v>2019</v>
      </c>
      <c r="C12" s="187">
        <f t="shared" ref="C12:C53" si="0">SUM(D12:H12)</f>
        <v>78.897229999999993</v>
      </c>
      <c r="D12" s="188">
        <v>23.072500000000002</v>
      </c>
      <c r="E12" s="188">
        <v>0.41615999999999997</v>
      </c>
      <c r="F12" s="188">
        <v>7.1349999999999997E-2</v>
      </c>
      <c r="G12" s="188">
        <v>48.900539999999999</v>
      </c>
      <c r="H12" s="188">
        <v>6.43668</v>
      </c>
      <c r="I12" s="187">
        <f t="shared" ref="I12:I53" si="1">SUM(J12:N12)</f>
        <v>27.37256</v>
      </c>
      <c r="J12" s="188">
        <v>6.6538000000000004</v>
      </c>
      <c r="K12" s="188">
        <v>3.2029000000000001</v>
      </c>
      <c r="L12" s="188">
        <v>2.4277600000000001</v>
      </c>
      <c r="M12" s="188">
        <v>2.9784999999999999</v>
      </c>
      <c r="N12" s="188">
        <v>12.1096</v>
      </c>
      <c r="O12" s="187">
        <f t="shared" ref="O12:O53" si="2">+C12+I12</f>
        <v>106.26979</v>
      </c>
      <c r="P12" s="187">
        <v>17.498249999999999</v>
      </c>
      <c r="Q12" s="187">
        <v>1.5603801472000001</v>
      </c>
      <c r="R12" s="187">
        <v>19</v>
      </c>
      <c r="S12" s="187">
        <f t="shared" ref="S12:S53" si="3">SUM(O12:R12)</f>
        <v>144.32842014720001</v>
      </c>
    </row>
    <row r="13" spans="2:19" s="189" customFormat="1" ht="15" customHeight="1">
      <c r="B13" s="186">
        <v>2018</v>
      </c>
      <c r="C13" s="187">
        <f t="shared" si="0"/>
        <v>87.904000000000011</v>
      </c>
      <c r="D13" s="188">
        <v>24.010999999999999</v>
      </c>
      <c r="E13" s="188">
        <v>0.46</v>
      </c>
      <c r="F13" s="188">
        <v>7.5999999999999998E-2</v>
      </c>
      <c r="G13" s="188">
        <v>56.219000000000008</v>
      </c>
      <c r="H13" s="188">
        <v>7.1379999999999999</v>
      </c>
      <c r="I13" s="187">
        <f t="shared" si="1"/>
        <v>26.2897</v>
      </c>
      <c r="J13" s="188">
        <v>6.6574999999999998</v>
      </c>
      <c r="K13" s="188">
        <v>3.0529999999999999</v>
      </c>
      <c r="L13" s="188">
        <v>2.3512</v>
      </c>
      <c r="M13" s="188">
        <v>2.552</v>
      </c>
      <c r="N13" s="188">
        <v>11.676</v>
      </c>
      <c r="O13" s="187">
        <f t="shared" si="2"/>
        <v>114.19370000000001</v>
      </c>
      <c r="P13" s="187">
        <v>16.664999999999999</v>
      </c>
      <c r="Q13" s="187">
        <v>1.5920000000000001</v>
      </c>
      <c r="R13" s="187">
        <v>16.5</v>
      </c>
      <c r="S13" s="187">
        <f t="shared" si="3"/>
        <v>148.95070000000001</v>
      </c>
    </row>
    <row r="14" spans="2:19" ht="15" customHeight="1">
      <c r="B14" s="186">
        <v>2017</v>
      </c>
      <c r="C14" s="187">
        <f t="shared" si="0"/>
        <v>77.180999999999997</v>
      </c>
      <c r="D14" s="188">
        <v>20.215</v>
      </c>
      <c r="E14" s="188">
        <v>0.52800000000000002</v>
      </c>
      <c r="F14" s="188">
        <v>8.1000000000000003E-2</v>
      </c>
      <c r="G14" s="188">
        <v>49.472000000000001</v>
      </c>
      <c r="H14" s="188">
        <v>6.8849999999999998</v>
      </c>
      <c r="I14" s="187">
        <f t="shared" si="1"/>
        <v>25.439999999999998</v>
      </c>
      <c r="J14" s="188">
        <v>5.9210000000000003</v>
      </c>
      <c r="K14" s="188">
        <v>2.89</v>
      </c>
      <c r="L14" s="188">
        <v>2.37</v>
      </c>
      <c r="M14" s="188">
        <v>2.4470000000000001</v>
      </c>
      <c r="N14" s="188">
        <v>11.811999999999999</v>
      </c>
      <c r="O14" s="187">
        <f t="shared" si="2"/>
        <v>102.621</v>
      </c>
      <c r="P14" s="187">
        <v>17.452000000000002</v>
      </c>
      <c r="Q14" s="187">
        <v>1.651</v>
      </c>
      <c r="R14" s="187">
        <v>16.5</v>
      </c>
      <c r="S14" s="187">
        <f t="shared" si="3"/>
        <v>138.22399999999999</v>
      </c>
    </row>
    <row r="15" spans="2:19" ht="15" customHeight="1">
      <c r="B15" s="186">
        <v>2016</v>
      </c>
      <c r="C15" s="187">
        <f t="shared" si="0"/>
        <v>70.400000000000006</v>
      </c>
      <c r="D15" s="188">
        <v>23.8</v>
      </c>
      <c r="E15" s="188">
        <v>0.5</v>
      </c>
      <c r="F15" s="188">
        <v>0.1</v>
      </c>
      <c r="G15" s="188">
        <v>38.1</v>
      </c>
      <c r="H15" s="188">
        <v>7.9</v>
      </c>
      <c r="I15" s="187">
        <f t="shared" si="1"/>
        <v>26.410999999999998</v>
      </c>
      <c r="J15" s="188">
        <v>6.0519999999999996</v>
      </c>
      <c r="K15" s="188">
        <v>3.4079999999999999</v>
      </c>
      <c r="L15" s="188">
        <v>2.718</v>
      </c>
      <c r="M15" s="188">
        <v>2.661</v>
      </c>
      <c r="N15" s="188">
        <v>11.571999999999999</v>
      </c>
      <c r="O15" s="187">
        <f t="shared" si="2"/>
        <v>96.811000000000007</v>
      </c>
      <c r="P15" s="187">
        <v>11.5</v>
      </c>
      <c r="Q15" s="187">
        <v>1.4</v>
      </c>
      <c r="R15" s="187">
        <v>16.5</v>
      </c>
      <c r="S15" s="187">
        <f t="shared" si="3"/>
        <v>126.21100000000001</v>
      </c>
    </row>
    <row r="16" spans="2:19" ht="15" customHeight="1">
      <c r="B16" s="186">
        <v>2015</v>
      </c>
      <c r="C16" s="187">
        <f t="shared" si="0"/>
        <v>82.26</v>
      </c>
      <c r="D16" s="188">
        <v>33.384999999999998</v>
      </c>
      <c r="E16" s="188">
        <v>0.71399999999999997</v>
      </c>
      <c r="F16" s="188">
        <v>0.10100000000000001</v>
      </c>
      <c r="G16" s="188">
        <v>40.472999999999999</v>
      </c>
      <c r="H16" s="188">
        <v>7.5869999999999997</v>
      </c>
      <c r="I16" s="187">
        <f t="shared" si="1"/>
        <v>26.376999999999995</v>
      </c>
      <c r="J16" s="188">
        <v>6.5839999999999996</v>
      </c>
      <c r="K16" s="188">
        <v>2.88</v>
      </c>
      <c r="L16" s="188">
        <v>2.94</v>
      </c>
      <c r="M16" s="188">
        <v>2.8660000000000001</v>
      </c>
      <c r="N16" s="188">
        <v>11.106999999999999</v>
      </c>
      <c r="O16" s="187">
        <f t="shared" si="2"/>
        <v>108.637</v>
      </c>
      <c r="P16" s="187">
        <v>16.559999999999999</v>
      </c>
      <c r="Q16" s="187">
        <v>1.86</v>
      </c>
      <c r="R16" s="187">
        <v>13</v>
      </c>
      <c r="S16" s="187">
        <f t="shared" si="3"/>
        <v>140.05700000000002</v>
      </c>
    </row>
    <row r="17" spans="2:19" ht="15" customHeight="1">
      <c r="B17" s="186">
        <v>2014</v>
      </c>
      <c r="C17" s="187">
        <f t="shared" si="0"/>
        <v>67.800000000000011</v>
      </c>
      <c r="D17" s="188">
        <v>25.3</v>
      </c>
      <c r="E17" s="188">
        <v>0.6</v>
      </c>
      <c r="F17" s="188">
        <v>0.1</v>
      </c>
      <c r="G17" s="188">
        <v>34.1</v>
      </c>
      <c r="H17" s="188">
        <v>7.7</v>
      </c>
      <c r="I17" s="187">
        <f t="shared" si="1"/>
        <v>26.900000000000002</v>
      </c>
      <c r="J17" s="188">
        <v>6.1</v>
      </c>
      <c r="K17" s="188">
        <v>2.7</v>
      </c>
      <c r="L17" s="188">
        <v>2.8</v>
      </c>
      <c r="M17" s="188">
        <v>2.8</v>
      </c>
      <c r="N17" s="188">
        <v>12.5</v>
      </c>
      <c r="O17" s="187">
        <f t="shared" si="2"/>
        <v>94.700000000000017</v>
      </c>
      <c r="P17" s="187">
        <v>12.1</v>
      </c>
      <c r="Q17" s="187">
        <v>1.8</v>
      </c>
      <c r="R17" s="187">
        <f>13.9+3.7</f>
        <v>17.600000000000001</v>
      </c>
      <c r="S17" s="187">
        <f t="shared" si="3"/>
        <v>126.20000000000002</v>
      </c>
    </row>
    <row r="18" spans="2:19" ht="15" customHeight="1">
      <c r="B18" s="186">
        <v>2013</v>
      </c>
      <c r="C18" s="187">
        <f t="shared" si="0"/>
        <v>69.3</v>
      </c>
      <c r="D18" s="188">
        <v>30.8</v>
      </c>
      <c r="E18" s="188">
        <v>0.7</v>
      </c>
      <c r="F18" s="188">
        <v>0.1</v>
      </c>
      <c r="G18" s="188">
        <v>30.2</v>
      </c>
      <c r="H18" s="188">
        <v>7.5</v>
      </c>
      <c r="I18" s="187">
        <f t="shared" si="1"/>
        <v>26.300000000000004</v>
      </c>
      <c r="J18" s="188">
        <v>5.9</v>
      </c>
      <c r="K18" s="188">
        <v>2.7</v>
      </c>
      <c r="L18" s="188">
        <v>2.8</v>
      </c>
      <c r="M18" s="188">
        <v>3.1</v>
      </c>
      <c r="N18" s="188">
        <v>11.8</v>
      </c>
      <c r="O18" s="187">
        <f t="shared" si="2"/>
        <v>95.6</v>
      </c>
      <c r="P18" s="187">
        <v>10.3</v>
      </c>
      <c r="Q18" s="187">
        <v>1.8</v>
      </c>
      <c r="R18" s="187">
        <f>11.6+2.9</f>
        <v>14.5</v>
      </c>
      <c r="S18" s="187">
        <f t="shared" si="3"/>
        <v>122.19999999999999</v>
      </c>
    </row>
    <row r="19" spans="2:19" ht="15" customHeight="1">
      <c r="B19" s="186">
        <v>2012</v>
      </c>
      <c r="C19" s="187">
        <f t="shared" si="0"/>
        <v>74.400000000000006</v>
      </c>
      <c r="D19" s="188">
        <v>37.799999999999997</v>
      </c>
      <c r="E19" s="188">
        <v>0.7</v>
      </c>
      <c r="F19" s="188">
        <v>0.1</v>
      </c>
      <c r="G19" s="188">
        <v>28.6</v>
      </c>
      <c r="H19" s="188">
        <v>7.2</v>
      </c>
      <c r="I19" s="187">
        <f t="shared" si="1"/>
        <v>28.6</v>
      </c>
      <c r="J19" s="188">
        <v>6.8</v>
      </c>
      <c r="K19" s="188">
        <v>3.3</v>
      </c>
      <c r="L19" s="188">
        <v>3.2</v>
      </c>
      <c r="M19" s="188">
        <v>3.1</v>
      </c>
      <c r="N19" s="188">
        <v>12.2</v>
      </c>
      <c r="O19" s="187">
        <f t="shared" si="2"/>
        <v>103</v>
      </c>
      <c r="P19" s="187">
        <v>11.4</v>
      </c>
      <c r="Q19" s="187">
        <v>2.6</v>
      </c>
      <c r="R19" s="187">
        <v>16</v>
      </c>
      <c r="S19" s="187">
        <f t="shared" si="3"/>
        <v>133</v>
      </c>
    </row>
    <row r="20" spans="2:19" ht="15" customHeight="1">
      <c r="B20" s="186">
        <v>2011</v>
      </c>
      <c r="C20" s="187">
        <f t="shared" si="0"/>
        <v>71.7</v>
      </c>
      <c r="D20" s="188">
        <v>35.9</v>
      </c>
      <c r="E20" s="188">
        <v>0.6</v>
      </c>
      <c r="F20" s="188">
        <v>0.1</v>
      </c>
      <c r="G20" s="188">
        <v>27.9</v>
      </c>
      <c r="H20" s="188">
        <v>7.2</v>
      </c>
      <c r="I20" s="187">
        <f t="shared" si="1"/>
        <v>30</v>
      </c>
      <c r="J20" s="188">
        <v>7.7</v>
      </c>
      <c r="K20" s="188">
        <v>3.1</v>
      </c>
      <c r="L20" s="188">
        <v>3.2</v>
      </c>
      <c r="M20" s="188">
        <v>3.4</v>
      </c>
      <c r="N20" s="188">
        <v>12.6</v>
      </c>
      <c r="O20" s="187">
        <f t="shared" si="2"/>
        <v>101.7</v>
      </c>
      <c r="P20" s="187">
        <v>12.3</v>
      </c>
      <c r="Q20" s="187">
        <v>2.4</v>
      </c>
      <c r="R20" s="187">
        <v>15.600000000000001</v>
      </c>
      <c r="S20" s="187">
        <f t="shared" si="3"/>
        <v>132</v>
      </c>
    </row>
    <row r="21" spans="2:19" ht="15" customHeight="1">
      <c r="B21" s="186">
        <v>2010</v>
      </c>
      <c r="C21" s="187">
        <f t="shared" si="0"/>
        <v>73.140000000000015</v>
      </c>
      <c r="D21" s="188">
        <v>32.9</v>
      </c>
      <c r="E21" s="188">
        <v>0.54</v>
      </c>
      <c r="F21" s="188">
        <v>0.1</v>
      </c>
      <c r="G21" s="188">
        <v>32.700000000000003</v>
      </c>
      <c r="H21" s="188">
        <v>6.9</v>
      </c>
      <c r="I21" s="187">
        <f t="shared" si="1"/>
        <v>29.9</v>
      </c>
      <c r="J21" s="188">
        <v>7.6</v>
      </c>
      <c r="K21" s="188">
        <v>2.8</v>
      </c>
      <c r="L21" s="188">
        <v>3.1</v>
      </c>
      <c r="M21" s="188">
        <v>3.5</v>
      </c>
      <c r="N21" s="188">
        <v>12.9</v>
      </c>
      <c r="O21" s="187">
        <f t="shared" si="2"/>
        <v>103.04000000000002</v>
      </c>
      <c r="P21" s="187">
        <v>9.5</v>
      </c>
      <c r="Q21" s="187">
        <v>2</v>
      </c>
      <c r="R21" s="187">
        <v>19.399999999999999</v>
      </c>
      <c r="S21" s="187">
        <f t="shared" si="3"/>
        <v>133.94000000000003</v>
      </c>
    </row>
    <row r="22" spans="2:19" ht="15" customHeight="1">
      <c r="B22" s="175">
        <v>2009</v>
      </c>
      <c r="C22" s="7">
        <f t="shared" si="0"/>
        <v>73.400000000000006</v>
      </c>
      <c r="D22" s="8">
        <v>31.2</v>
      </c>
      <c r="E22" s="8">
        <v>0.6</v>
      </c>
      <c r="F22" s="8">
        <v>0</v>
      </c>
      <c r="G22" s="8">
        <v>33.700000000000003</v>
      </c>
      <c r="H22" s="8">
        <v>7.9</v>
      </c>
      <c r="I22" s="7">
        <f t="shared" si="1"/>
        <v>35.299999999999997</v>
      </c>
      <c r="J22" s="8">
        <v>8.9</v>
      </c>
      <c r="K22" s="8">
        <v>3.9</v>
      </c>
      <c r="L22" s="8">
        <v>3.9</v>
      </c>
      <c r="M22" s="8">
        <v>4.5</v>
      </c>
      <c r="N22" s="8">
        <v>14.1</v>
      </c>
      <c r="O22" s="7">
        <f t="shared" si="2"/>
        <v>108.7</v>
      </c>
      <c r="P22" s="7">
        <v>13.8</v>
      </c>
      <c r="Q22" s="7">
        <v>4.4000000000000004</v>
      </c>
      <c r="R22" s="7">
        <v>20.5</v>
      </c>
      <c r="S22" s="7">
        <f t="shared" si="3"/>
        <v>147.4</v>
      </c>
    </row>
    <row r="23" spans="2:19" ht="15" customHeight="1">
      <c r="B23" s="6">
        <v>2008</v>
      </c>
      <c r="C23" s="7">
        <f t="shared" si="0"/>
        <v>70.7</v>
      </c>
      <c r="D23" s="8">
        <v>38.700000000000003</v>
      </c>
      <c r="E23" s="8">
        <v>0.6</v>
      </c>
      <c r="F23" s="8">
        <v>0.1</v>
      </c>
      <c r="G23" s="8">
        <v>23.3</v>
      </c>
      <c r="H23" s="8">
        <v>8</v>
      </c>
      <c r="I23" s="7">
        <f t="shared" si="1"/>
        <v>31.7</v>
      </c>
      <c r="J23" s="8">
        <v>8.4</v>
      </c>
      <c r="K23" s="8">
        <v>4.2</v>
      </c>
      <c r="L23" s="8">
        <v>3.4</v>
      </c>
      <c r="M23" s="8">
        <v>4</v>
      </c>
      <c r="N23" s="8">
        <v>11.7</v>
      </c>
      <c r="O23" s="7">
        <f t="shared" si="2"/>
        <v>102.4</v>
      </c>
      <c r="P23" s="7">
        <v>11.8</v>
      </c>
      <c r="Q23" s="7">
        <v>1.4</v>
      </c>
      <c r="R23" s="7">
        <v>29.700000000000003</v>
      </c>
      <c r="S23" s="7">
        <f t="shared" si="3"/>
        <v>145.30000000000001</v>
      </c>
    </row>
    <row r="24" spans="2:19" ht="15" customHeight="1">
      <c r="B24" s="6">
        <v>2007</v>
      </c>
      <c r="C24" s="7">
        <f t="shared" si="0"/>
        <v>93.4</v>
      </c>
      <c r="D24" s="8">
        <v>43.6</v>
      </c>
      <c r="E24" s="8">
        <v>0.7</v>
      </c>
      <c r="F24" s="8">
        <v>0.2</v>
      </c>
      <c r="G24" s="8">
        <v>39.299999999999997</v>
      </c>
      <c r="H24" s="8">
        <v>9.6</v>
      </c>
      <c r="I24" s="7">
        <f t="shared" si="1"/>
        <v>35.5</v>
      </c>
      <c r="J24" s="8">
        <v>8.1999999999999993</v>
      </c>
      <c r="K24" s="8">
        <v>4.5999999999999996</v>
      </c>
      <c r="L24" s="8">
        <v>4.2</v>
      </c>
      <c r="M24" s="8">
        <v>5.6</v>
      </c>
      <c r="N24" s="8">
        <v>12.9</v>
      </c>
      <c r="O24" s="7">
        <f t="shared" si="2"/>
        <v>128.9</v>
      </c>
      <c r="P24" s="7">
        <v>16.399999999999999</v>
      </c>
      <c r="Q24" s="7">
        <v>1.9</v>
      </c>
      <c r="R24" s="7">
        <v>33.9</v>
      </c>
      <c r="S24" s="7">
        <f t="shared" si="3"/>
        <v>181.10000000000002</v>
      </c>
    </row>
    <row r="25" spans="2:19" ht="15" customHeight="1">
      <c r="B25" s="6">
        <v>2006</v>
      </c>
      <c r="C25" s="7">
        <f t="shared" si="0"/>
        <v>97.4</v>
      </c>
      <c r="D25" s="8">
        <v>59.2</v>
      </c>
      <c r="E25" s="8">
        <v>0.9</v>
      </c>
      <c r="F25" s="8">
        <v>0.3</v>
      </c>
      <c r="G25" s="8">
        <v>29.1</v>
      </c>
      <c r="H25" s="8">
        <v>7.9</v>
      </c>
      <c r="I25" s="7">
        <f t="shared" si="1"/>
        <v>41.1</v>
      </c>
      <c r="J25" s="8">
        <v>9.1</v>
      </c>
      <c r="K25" s="8">
        <v>5.0999999999999996</v>
      </c>
      <c r="L25" s="8">
        <v>4.4000000000000004</v>
      </c>
      <c r="M25" s="8">
        <v>5.6</v>
      </c>
      <c r="N25" s="8">
        <v>16.899999999999999</v>
      </c>
      <c r="O25" s="7">
        <f t="shared" si="2"/>
        <v>138.5</v>
      </c>
      <c r="P25" s="7">
        <v>18</v>
      </c>
      <c r="Q25" s="7">
        <v>0.5</v>
      </c>
      <c r="R25" s="7">
        <v>38.799999999999997</v>
      </c>
      <c r="S25" s="7">
        <f t="shared" si="3"/>
        <v>195.8</v>
      </c>
    </row>
    <row r="26" spans="2:19" ht="15" customHeight="1">
      <c r="B26" s="6">
        <v>2005</v>
      </c>
      <c r="C26" s="7">
        <f t="shared" si="0"/>
        <v>101.6</v>
      </c>
      <c r="D26" s="8">
        <v>62.1</v>
      </c>
      <c r="E26" s="8">
        <v>0.8</v>
      </c>
      <c r="F26" s="8">
        <v>0.3</v>
      </c>
      <c r="G26" s="8">
        <v>28.6</v>
      </c>
      <c r="H26" s="8">
        <v>9.8000000000000007</v>
      </c>
      <c r="I26" s="7">
        <f t="shared" si="1"/>
        <v>42.7</v>
      </c>
      <c r="J26" s="8">
        <v>12</v>
      </c>
      <c r="K26" s="8">
        <v>5.2</v>
      </c>
      <c r="L26" s="8">
        <v>4.2</v>
      </c>
      <c r="M26" s="8">
        <v>5.6</v>
      </c>
      <c r="N26" s="8">
        <v>15.7</v>
      </c>
      <c r="O26" s="7">
        <f t="shared" si="2"/>
        <v>144.30000000000001</v>
      </c>
      <c r="P26" s="7">
        <v>20.5</v>
      </c>
      <c r="Q26" s="7">
        <v>0.4</v>
      </c>
      <c r="R26" s="7">
        <v>37.200000000000003</v>
      </c>
      <c r="S26" s="7">
        <f t="shared" si="3"/>
        <v>202.40000000000003</v>
      </c>
    </row>
    <row r="27" spans="2:19" ht="15" customHeight="1">
      <c r="B27" s="6">
        <v>2004</v>
      </c>
      <c r="C27" s="7">
        <f t="shared" si="0"/>
        <v>102.1</v>
      </c>
      <c r="D27" s="8">
        <v>66.400000000000006</v>
      </c>
      <c r="E27" s="8">
        <v>0.8</v>
      </c>
      <c r="F27" s="8">
        <v>0.3</v>
      </c>
      <c r="G27" s="8">
        <v>25.5</v>
      </c>
      <c r="H27" s="8">
        <v>9.1</v>
      </c>
      <c r="I27" s="7">
        <f t="shared" si="1"/>
        <v>41.8</v>
      </c>
      <c r="J27" s="8">
        <v>12.1</v>
      </c>
      <c r="K27" s="8">
        <v>5.5</v>
      </c>
      <c r="L27" s="8">
        <v>3.9</v>
      </c>
      <c r="M27" s="8">
        <v>5.5</v>
      </c>
      <c r="N27" s="8">
        <v>14.8</v>
      </c>
      <c r="O27" s="7">
        <f t="shared" si="2"/>
        <v>143.89999999999998</v>
      </c>
      <c r="P27" s="7">
        <v>10.5</v>
      </c>
      <c r="Q27" s="7">
        <v>0.4</v>
      </c>
      <c r="R27" s="7">
        <v>42.2</v>
      </c>
      <c r="S27" s="7">
        <f t="shared" si="3"/>
        <v>197</v>
      </c>
    </row>
    <row r="28" spans="2:19" ht="15" customHeight="1">
      <c r="B28" s="6">
        <v>2003</v>
      </c>
      <c r="C28" s="7">
        <f t="shared" si="0"/>
        <v>107.00000000000001</v>
      </c>
      <c r="D28" s="8">
        <v>72.7</v>
      </c>
      <c r="E28" s="8">
        <v>0.7</v>
      </c>
      <c r="F28" s="8">
        <v>0.4</v>
      </c>
      <c r="G28" s="8">
        <v>23.8</v>
      </c>
      <c r="H28" s="8">
        <v>9.4</v>
      </c>
      <c r="I28" s="7">
        <f t="shared" si="1"/>
        <v>40.5</v>
      </c>
      <c r="J28" s="8">
        <v>12.5</v>
      </c>
      <c r="K28" s="8">
        <v>4.8</v>
      </c>
      <c r="L28" s="8">
        <v>3.9</v>
      </c>
      <c r="M28" s="8">
        <v>5.2</v>
      </c>
      <c r="N28" s="8">
        <v>14.1</v>
      </c>
      <c r="O28" s="7">
        <f t="shared" si="2"/>
        <v>147.5</v>
      </c>
      <c r="P28" s="7">
        <v>5.4</v>
      </c>
      <c r="Q28" s="7">
        <v>0.4</v>
      </c>
      <c r="R28" s="7">
        <v>40.799999999999997</v>
      </c>
      <c r="S28" s="7">
        <f t="shared" si="3"/>
        <v>194.10000000000002</v>
      </c>
    </row>
    <row r="29" spans="2:19" ht="15" customHeight="1">
      <c r="B29" s="6">
        <v>2002</v>
      </c>
      <c r="C29" s="7">
        <f t="shared" si="0"/>
        <v>93.3</v>
      </c>
      <c r="D29" s="8">
        <v>59.2</v>
      </c>
      <c r="E29" s="8">
        <v>0.8</v>
      </c>
      <c r="F29" s="8">
        <v>0.4</v>
      </c>
      <c r="G29" s="8">
        <v>23.2</v>
      </c>
      <c r="H29" s="8">
        <v>9.6999999999999993</v>
      </c>
      <c r="I29" s="7">
        <f t="shared" si="1"/>
        <v>39.400000000000006</v>
      </c>
      <c r="J29" s="8">
        <v>15.1</v>
      </c>
      <c r="K29" s="8">
        <v>5.5</v>
      </c>
      <c r="L29" s="8">
        <v>3.6</v>
      </c>
      <c r="M29" s="8">
        <v>4.2</v>
      </c>
      <c r="N29" s="8">
        <v>11</v>
      </c>
      <c r="O29" s="7">
        <f t="shared" si="2"/>
        <v>132.69999999999999</v>
      </c>
      <c r="P29" s="7">
        <v>6.5</v>
      </c>
      <c r="Q29" s="7">
        <v>0.8</v>
      </c>
      <c r="R29" s="7">
        <v>55.9</v>
      </c>
      <c r="S29" s="7">
        <f t="shared" si="3"/>
        <v>195.9</v>
      </c>
    </row>
    <row r="30" spans="2:19" ht="15" customHeight="1">
      <c r="B30" s="6">
        <v>2001</v>
      </c>
      <c r="C30" s="7">
        <f t="shared" si="0"/>
        <v>92.3</v>
      </c>
      <c r="D30" s="8">
        <v>56</v>
      </c>
      <c r="E30" s="8">
        <v>0.8</v>
      </c>
      <c r="F30" s="8">
        <v>0.5</v>
      </c>
      <c r="G30" s="8">
        <v>25.3</v>
      </c>
      <c r="H30" s="8">
        <v>9.6999999999999993</v>
      </c>
      <c r="I30" s="7">
        <f t="shared" si="1"/>
        <v>41.3</v>
      </c>
      <c r="J30" s="8">
        <v>18.2</v>
      </c>
      <c r="K30" s="8">
        <v>5.4</v>
      </c>
      <c r="L30" s="8">
        <v>3.6</v>
      </c>
      <c r="M30" s="8">
        <v>3.9</v>
      </c>
      <c r="N30" s="8">
        <v>10.199999999999999</v>
      </c>
      <c r="O30" s="7">
        <f t="shared" si="2"/>
        <v>133.6</v>
      </c>
      <c r="P30" s="7">
        <v>5.6</v>
      </c>
      <c r="Q30" s="7">
        <v>1</v>
      </c>
      <c r="R30" s="7">
        <v>56.5</v>
      </c>
      <c r="S30" s="7">
        <f t="shared" si="3"/>
        <v>196.7</v>
      </c>
    </row>
    <row r="31" spans="2:19" ht="15" customHeight="1">
      <c r="B31" s="6">
        <v>2000</v>
      </c>
      <c r="C31" s="7">
        <f t="shared" si="0"/>
        <v>93.399999999999991</v>
      </c>
      <c r="D31" s="8">
        <v>51.5</v>
      </c>
      <c r="E31" s="8">
        <v>0.8</v>
      </c>
      <c r="F31" s="8">
        <v>0.4</v>
      </c>
      <c r="G31" s="8">
        <v>30.2</v>
      </c>
      <c r="H31" s="8">
        <v>10.5</v>
      </c>
      <c r="I31" s="7">
        <f t="shared" si="1"/>
        <v>41.800000000000004</v>
      </c>
      <c r="J31" s="8">
        <v>19.2</v>
      </c>
      <c r="K31" s="8">
        <v>5.5</v>
      </c>
      <c r="L31" s="8">
        <v>3.6</v>
      </c>
      <c r="M31" s="8">
        <v>3.9</v>
      </c>
      <c r="N31" s="8">
        <v>9.6</v>
      </c>
      <c r="O31" s="7">
        <f t="shared" si="2"/>
        <v>135.19999999999999</v>
      </c>
      <c r="P31" s="7">
        <v>5</v>
      </c>
      <c r="Q31" s="7">
        <v>1.1000000000000001</v>
      </c>
      <c r="R31" s="7">
        <v>56</v>
      </c>
      <c r="S31" s="7">
        <f t="shared" si="3"/>
        <v>197.29999999999998</v>
      </c>
    </row>
    <row r="32" spans="2:19" ht="15" customHeight="1">
      <c r="B32" s="6">
        <v>1999</v>
      </c>
      <c r="C32" s="7">
        <f t="shared" si="0"/>
        <v>95.1</v>
      </c>
      <c r="D32" s="8">
        <v>58.9</v>
      </c>
      <c r="E32" s="8">
        <v>0.9</v>
      </c>
      <c r="F32" s="8">
        <v>0.6</v>
      </c>
      <c r="G32" s="8">
        <v>24.1</v>
      </c>
      <c r="H32" s="8">
        <v>10.6</v>
      </c>
      <c r="I32" s="7">
        <f t="shared" si="1"/>
        <v>42.1</v>
      </c>
      <c r="J32" s="8">
        <v>19</v>
      </c>
      <c r="K32" s="8">
        <v>6.2</v>
      </c>
      <c r="L32" s="8">
        <v>3.8</v>
      </c>
      <c r="M32" s="8">
        <v>4</v>
      </c>
      <c r="N32" s="8">
        <v>9.1</v>
      </c>
      <c r="O32" s="7">
        <f t="shared" si="2"/>
        <v>137.19999999999999</v>
      </c>
      <c r="P32" s="7">
        <v>6</v>
      </c>
      <c r="Q32" s="7">
        <v>1.1000000000000001</v>
      </c>
      <c r="R32" s="7">
        <v>55</v>
      </c>
      <c r="S32" s="7">
        <f t="shared" si="3"/>
        <v>199.29999999999998</v>
      </c>
    </row>
    <row r="33" spans="2:19" ht="15" customHeight="1">
      <c r="B33" s="6">
        <v>1998</v>
      </c>
      <c r="C33" s="7">
        <f t="shared" si="0"/>
        <v>95.5</v>
      </c>
      <c r="D33" s="8">
        <v>59.1</v>
      </c>
      <c r="E33" s="8">
        <v>0.9</v>
      </c>
      <c r="F33" s="8">
        <v>0.5</v>
      </c>
      <c r="G33" s="8">
        <v>24.5</v>
      </c>
      <c r="H33" s="8">
        <v>10.5</v>
      </c>
      <c r="I33" s="7">
        <f t="shared" si="1"/>
        <v>42.699999999999996</v>
      </c>
      <c r="J33" s="8">
        <v>19.899999999999999</v>
      </c>
      <c r="K33" s="8">
        <v>6.2</v>
      </c>
      <c r="L33" s="8">
        <v>3.7</v>
      </c>
      <c r="M33" s="8">
        <v>3.9</v>
      </c>
      <c r="N33" s="8">
        <v>9</v>
      </c>
      <c r="O33" s="7">
        <f t="shared" si="2"/>
        <v>138.19999999999999</v>
      </c>
      <c r="P33" s="7">
        <v>4.5999999999999996</v>
      </c>
      <c r="Q33" s="7">
        <v>1.1000000000000001</v>
      </c>
      <c r="R33" s="7">
        <v>55.4</v>
      </c>
      <c r="S33" s="7">
        <f t="shared" si="3"/>
        <v>199.29999999999998</v>
      </c>
    </row>
    <row r="34" spans="2:19" ht="15" customHeight="1">
      <c r="B34" s="6">
        <v>1997</v>
      </c>
      <c r="C34" s="7">
        <f t="shared" si="0"/>
        <v>90.100000000000009</v>
      </c>
      <c r="D34" s="8">
        <v>43</v>
      </c>
      <c r="E34" s="8">
        <v>0.9</v>
      </c>
      <c r="F34" s="8">
        <v>0.4</v>
      </c>
      <c r="G34" s="8">
        <v>35.6</v>
      </c>
      <c r="H34" s="8">
        <v>10.199999999999999</v>
      </c>
      <c r="I34" s="7">
        <f t="shared" si="1"/>
        <v>42.9</v>
      </c>
      <c r="J34" s="8">
        <v>20</v>
      </c>
      <c r="K34" s="8">
        <v>6.9</v>
      </c>
      <c r="L34" s="8">
        <v>3.6</v>
      </c>
      <c r="M34" s="8">
        <v>3.8</v>
      </c>
      <c r="N34" s="8">
        <v>8.6</v>
      </c>
      <c r="O34" s="7">
        <f t="shared" si="2"/>
        <v>133</v>
      </c>
      <c r="P34" s="7">
        <v>8</v>
      </c>
      <c r="Q34" s="7">
        <v>1.1000000000000001</v>
      </c>
      <c r="R34" s="7">
        <v>57.3</v>
      </c>
      <c r="S34" s="7">
        <f t="shared" si="3"/>
        <v>199.39999999999998</v>
      </c>
    </row>
    <row r="35" spans="2:19" ht="15" customHeight="1">
      <c r="B35" s="6">
        <v>1996</v>
      </c>
      <c r="C35" s="7">
        <f t="shared" si="0"/>
        <v>93</v>
      </c>
      <c r="D35" s="8">
        <v>58.9</v>
      </c>
      <c r="E35" s="8">
        <v>0.9</v>
      </c>
      <c r="F35" s="8">
        <v>0.4</v>
      </c>
      <c r="G35" s="8">
        <v>19.399999999999999</v>
      </c>
      <c r="H35" s="8">
        <v>13.4</v>
      </c>
      <c r="I35" s="7">
        <f t="shared" si="1"/>
        <v>43.400000000000006</v>
      </c>
      <c r="J35" s="8">
        <v>20.100000000000001</v>
      </c>
      <c r="K35" s="8">
        <v>7.2</v>
      </c>
      <c r="L35" s="8">
        <v>4</v>
      </c>
      <c r="M35" s="8">
        <v>3.8</v>
      </c>
      <c r="N35" s="8">
        <v>8.3000000000000007</v>
      </c>
      <c r="O35" s="7">
        <f t="shared" si="2"/>
        <v>136.4</v>
      </c>
      <c r="P35" s="7">
        <v>6</v>
      </c>
      <c r="Q35" s="7">
        <v>1.2</v>
      </c>
      <c r="R35" s="7">
        <v>56.1</v>
      </c>
      <c r="S35" s="7">
        <f t="shared" si="3"/>
        <v>199.7</v>
      </c>
    </row>
    <row r="36" spans="2:19" ht="15" customHeight="1">
      <c r="B36" s="6">
        <v>1995</v>
      </c>
      <c r="C36" s="7">
        <f t="shared" si="0"/>
        <v>92</v>
      </c>
      <c r="D36" s="8">
        <v>60.9</v>
      </c>
      <c r="E36" s="8">
        <v>1</v>
      </c>
      <c r="F36" s="8">
        <v>0.5</v>
      </c>
      <c r="G36" s="8">
        <v>16.399999999999999</v>
      </c>
      <c r="H36" s="8">
        <v>13.2</v>
      </c>
      <c r="I36" s="7">
        <f t="shared" si="1"/>
        <v>42.400000000000006</v>
      </c>
      <c r="J36" s="8">
        <v>19.3</v>
      </c>
      <c r="K36" s="8">
        <v>7.2</v>
      </c>
      <c r="L36" s="8">
        <v>4</v>
      </c>
      <c r="M36" s="8">
        <v>3.7</v>
      </c>
      <c r="N36" s="8">
        <v>8.1999999999999993</v>
      </c>
      <c r="O36" s="7">
        <f t="shared" si="2"/>
        <v>134.4</v>
      </c>
      <c r="P36" s="7">
        <v>7.1</v>
      </c>
      <c r="Q36" s="7">
        <v>1.5</v>
      </c>
      <c r="R36" s="7">
        <v>57.5</v>
      </c>
      <c r="S36" s="7">
        <f t="shared" si="3"/>
        <v>200.5</v>
      </c>
    </row>
    <row r="37" spans="2:19" ht="15" customHeight="1">
      <c r="B37" s="6">
        <v>1994</v>
      </c>
      <c r="C37" s="7">
        <f t="shared" si="0"/>
        <v>91.2</v>
      </c>
      <c r="D37" s="8">
        <v>63.5</v>
      </c>
      <c r="E37" s="8">
        <v>0.8</v>
      </c>
      <c r="F37" s="8">
        <v>0.8</v>
      </c>
      <c r="G37" s="8">
        <v>14.4</v>
      </c>
      <c r="H37" s="8">
        <v>11.7</v>
      </c>
      <c r="I37" s="7">
        <f t="shared" si="1"/>
        <v>42.2</v>
      </c>
      <c r="J37" s="8">
        <v>19.3</v>
      </c>
      <c r="K37" s="8">
        <v>7.2</v>
      </c>
      <c r="L37" s="8">
        <v>3.8</v>
      </c>
      <c r="M37" s="8">
        <v>3.7</v>
      </c>
      <c r="N37" s="8">
        <v>8.1999999999999993</v>
      </c>
      <c r="O37" s="7">
        <f t="shared" si="2"/>
        <v>133.4</v>
      </c>
      <c r="P37" s="7">
        <v>8.1999999999999993</v>
      </c>
      <c r="Q37" s="7">
        <v>1.7</v>
      </c>
      <c r="R37" s="7">
        <v>57.7</v>
      </c>
      <c r="S37" s="7">
        <f t="shared" si="3"/>
        <v>201</v>
      </c>
    </row>
    <row r="38" spans="2:19" ht="15" customHeight="1">
      <c r="B38" s="6">
        <v>1993</v>
      </c>
      <c r="C38" s="7">
        <f t="shared" si="0"/>
        <v>96.09999999999998</v>
      </c>
      <c r="D38" s="8">
        <v>69.099999999999994</v>
      </c>
      <c r="E38" s="8">
        <v>1.1000000000000001</v>
      </c>
      <c r="F38" s="8">
        <v>0.6</v>
      </c>
      <c r="G38" s="8">
        <v>13.3</v>
      </c>
      <c r="H38" s="8">
        <v>12</v>
      </c>
      <c r="I38" s="7">
        <f t="shared" si="1"/>
        <v>46.400000000000006</v>
      </c>
      <c r="J38" s="8">
        <v>21</v>
      </c>
      <c r="K38" s="8">
        <v>7.5</v>
      </c>
      <c r="L38" s="8">
        <v>3.5</v>
      </c>
      <c r="M38" s="8">
        <v>4.5999999999999996</v>
      </c>
      <c r="N38" s="8">
        <v>9.8000000000000007</v>
      </c>
      <c r="O38" s="7">
        <f t="shared" si="2"/>
        <v>142.5</v>
      </c>
      <c r="P38" s="7">
        <v>12.6</v>
      </c>
      <c r="Q38" s="7">
        <v>3.8</v>
      </c>
      <c r="R38" s="7">
        <v>46.8</v>
      </c>
      <c r="S38" s="7">
        <f t="shared" si="3"/>
        <v>205.7</v>
      </c>
    </row>
    <row r="39" spans="2:19" ht="15" customHeight="1">
      <c r="B39" s="6">
        <v>1992</v>
      </c>
      <c r="C39" s="7">
        <f t="shared" si="0"/>
        <v>95.999999999999986</v>
      </c>
      <c r="D39" s="8">
        <v>65.099999999999994</v>
      </c>
      <c r="E39" s="8">
        <v>1.1000000000000001</v>
      </c>
      <c r="F39" s="8">
        <v>0.5</v>
      </c>
      <c r="G39" s="8">
        <v>16.600000000000001</v>
      </c>
      <c r="H39" s="8">
        <v>12.7</v>
      </c>
      <c r="I39" s="7">
        <f t="shared" si="1"/>
        <v>47.7</v>
      </c>
      <c r="J39" s="8">
        <v>22.2</v>
      </c>
      <c r="K39" s="8">
        <v>7.5</v>
      </c>
      <c r="L39" s="8">
        <v>3.5</v>
      </c>
      <c r="M39" s="8">
        <v>4.5999999999999996</v>
      </c>
      <c r="N39" s="8">
        <v>9.9</v>
      </c>
      <c r="O39" s="7">
        <f t="shared" si="2"/>
        <v>143.69999999999999</v>
      </c>
      <c r="P39" s="7">
        <v>11.6</v>
      </c>
      <c r="Q39" s="7">
        <v>4</v>
      </c>
      <c r="R39" s="7">
        <v>47.3</v>
      </c>
      <c r="S39" s="7">
        <f t="shared" si="3"/>
        <v>206.59999999999997</v>
      </c>
    </row>
    <row r="40" spans="2:19" ht="15" customHeight="1">
      <c r="B40" s="6">
        <v>1991</v>
      </c>
      <c r="C40" s="7">
        <f t="shared" si="0"/>
        <v>91.5</v>
      </c>
      <c r="D40" s="8">
        <v>48.8</v>
      </c>
      <c r="E40" s="8">
        <v>1.2</v>
      </c>
      <c r="F40" s="8">
        <v>0.3</v>
      </c>
      <c r="G40" s="8">
        <v>29.1</v>
      </c>
      <c r="H40" s="8">
        <v>12.1</v>
      </c>
      <c r="I40" s="7">
        <f t="shared" si="1"/>
        <v>49.400000000000006</v>
      </c>
      <c r="J40" s="8">
        <v>23.7</v>
      </c>
      <c r="K40" s="8">
        <v>7.5</v>
      </c>
      <c r="L40" s="8">
        <v>3.4</v>
      </c>
      <c r="M40" s="8">
        <v>4.5999999999999996</v>
      </c>
      <c r="N40" s="8">
        <v>10.199999999999999</v>
      </c>
      <c r="O40" s="7">
        <f t="shared" si="2"/>
        <v>140.9</v>
      </c>
      <c r="P40" s="7">
        <v>14.7</v>
      </c>
      <c r="Q40" s="7">
        <v>4</v>
      </c>
      <c r="R40" s="7">
        <v>47.7</v>
      </c>
      <c r="S40" s="7">
        <f t="shared" si="3"/>
        <v>207.3</v>
      </c>
    </row>
    <row r="41" spans="2:19" ht="15" customHeight="1">
      <c r="B41" s="6">
        <v>1990</v>
      </c>
      <c r="C41" s="7">
        <f t="shared" si="0"/>
        <v>90.6</v>
      </c>
      <c r="D41" s="8">
        <v>57.5</v>
      </c>
      <c r="E41" s="8">
        <v>1.4</v>
      </c>
      <c r="F41" s="8">
        <v>0.9</v>
      </c>
      <c r="G41" s="8">
        <v>19.399999999999999</v>
      </c>
      <c r="H41" s="8">
        <v>11.4</v>
      </c>
      <c r="I41" s="7">
        <f t="shared" si="1"/>
        <v>50.900000000000006</v>
      </c>
      <c r="J41" s="8">
        <v>25.2</v>
      </c>
      <c r="K41" s="8">
        <v>7.5</v>
      </c>
      <c r="L41" s="8">
        <v>3.3</v>
      </c>
      <c r="M41" s="8">
        <v>4.5999999999999996</v>
      </c>
      <c r="N41" s="8">
        <v>10.3</v>
      </c>
      <c r="O41" s="7">
        <f t="shared" si="2"/>
        <v>141.5</v>
      </c>
      <c r="P41" s="7">
        <v>15</v>
      </c>
      <c r="Q41" s="7">
        <v>4.2</v>
      </c>
      <c r="R41" s="7">
        <v>47.9</v>
      </c>
      <c r="S41" s="7">
        <f t="shared" si="3"/>
        <v>208.6</v>
      </c>
    </row>
    <row r="42" spans="2:19" ht="15" customHeight="1">
      <c r="B42" s="6">
        <v>1989</v>
      </c>
      <c r="C42" s="7">
        <f t="shared" si="0"/>
        <v>89.2</v>
      </c>
      <c r="D42" s="8">
        <v>59.7</v>
      </c>
      <c r="E42" s="8">
        <v>1.4</v>
      </c>
      <c r="F42" s="8">
        <v>0.7</v>
      </c>
      <c r="G42" s="8">
        <v>16.2</v>
      </c>
      <c r="H42" s="8">
        <v>11.2</v>
      </c>
      <c r="I42" s="7">
        <f t="shared" si="1"/>
        <v>52.4</v>
      </c>
      <c r="J42" s="8">
        <v>26.8</v>
      </c>
      <c r="K42" s="8">
        <v>7.3</v>
      </c>
      <c r="L42" s="8">
        <v>3.3</v>
      </c>
      <c r="M42" s="8">
        <v>4.5</v>
      </c>
      <c r="N42" s="8">
        <v>10.5</v>
      </c>
      <c r="O42" s="7">
        <f t="shared" si="2"/>
        <v>141.6</v>
      </c>
      <c r="P42" s="7">
        <v>15.2</v>
      </c>
      <c r="Q42" s="7">
        <v>4.5</v>
      </c>
      <c r="R42" s="7">
        <v>48.2</v>
      </c>
      <c r="S42" s="7">
        <f t="shared" si="3"/>
        <v>209.5</v>
      </c>
    </row>
    <row r="43" spans="2:19" ht="15" customHeight="1">
      <c r="B43" s="6">
        <v>1988</v>
      </c>
      <c r="C43" s="7">
        <f t="shared" si="0"/>
        <v>89.100000000000009</v>
      </c>
      <c r="D43" s="8">
        <v>59</v>
      </c>
      <c r="E43" s="8">
        <v>1.5</v>
      </c>
      <c r="F43" s="8">
        <v>0.7</v>
      </c>
      <c r="G43" s="8">
        <v>17</v>
      </c>
      <c r="H43" s="8">
        <v>10.9</v>
      </c>
      <c r="I43" s="7">
        <f t="shared" si="1"/>
        <v>53.4</v>
      </c>
      <c r="J43" s="8">
        <v>28</v>
      </c>
      <c r="K43" s="8">
        <v>7.2</v>
      </c>
      <c r="L43" s="8">
        <v>3.3</v>
      </c>
      <c r="M43" s="8">
        <v>4.4000000000000004</v>
      </c>
      <c r="N43" s="8">
        <v>10.5</v>
      </c>
      <c r="O43" s="7">
        <f t="shared" si="2"/>
        <v>142.5</v>
      </c>
      <c r="P43" s="7">
        <v>14.3</v>
      </c>
      <c r="Q43" s="7">
        <v>4.5</v>
      </c>
      <c r="R43" s="7">
        <v>48.7</v>
      </c>
      <c r="S43" s="7">
        <f t="shared" si="3"/>
        <v>210</v>
      </c>
    </row>
    <row r="44" spans="2:19" ht="15" customHeight="1">
      <c r="B44" s="6">
        <v>1987</v>
      </c>
      <c r="C44" s="7">
        <f t="shared" si="0"/>
        <v>86.000000000000014</v>
      </c>
      <c r="D44" s="8">
        <v>54</v>
      </c>
      <c r="E44" s="8">
        <v>2</v>
      </c>
      <c r="F44" s="8">
        <v>0.7</v>
      </c>
      <c r="G44" s="8">
        <v>18.600000000000001</v>
      </c>
      <c r="H44" s="8">
        <v>10.7</v>
      </c>
      <c r="I44" s="7">
        <f t="shared" si="1"/>
        <v>54.400000000000006</v>
      </c>
      <c r="J44" s="8">
        <v>29.1</v>
      </c>
      <c r="K44" s="8">
        <v>7</v>
      </c>
      <c r="L44" s="8">
        <v>3.2</v>
      </c>
      <c r="M44" s="8">
        <v>4.4000000000000004</v>
      </c>
      <c r="N44" s="8">
        <v>10.7</v>
      </c>
      <c r="O44" s="7">
        <f t="shared" si="2"/>
        <v>140.40000000000003</v>
      </c>
      <c r="P44" s="7">
        <v>17.399999999999999</v>
      </c>
      <c r="Q44" s="7">
        <v>4.5</v>
      </c>
      <c r="R44" s="7">
        <v>48.1</v>
      </c>
      <c r="S44" s="7">
        <f t="shared" si="3"/>
        <v>210.40000000000003</v>
      </c>
    </row>
    <row r="45" spans="2:19" ht="15" customHeight="1">
      <c r="B45" s="6">
        <v>1986</v>
      </c>
      <c r="C45" s="7">
        <f t="shared" si="0"/>
        <v>85.752508361204008</v>
      </c>
      <c r="D45" s="8">
        <v>52.173913043478258</v>
      </c>
      <c r="E45" s="8">
        <v>2.1404682274247491</v>
      </c>
      <c r="F45" s="8">
        <v>0.80267558528428096</v>
      </c>
      <c r="G45" s="8">
        <v>20.334448160535118</v>
      </c>
      <c r="H45" s="8">
        <v>10.301003344481606</v>
      </c>
      <c r="I45" s="7">
        <f t="shared" si="1"/>
        <v>54.8494983277592</v>
      </c>
      <c r="J45" s="8">
        <v>29.832775919732441</v>
      </c>
      <c r="K45" s="8">
        <v>6.8227424749163879</v>
      </c>
      <c r="L45" s="8">
        <v>3.0769230769230771</v>
      </c>
      <c r="M45" s="8">
        <v>4.4147157190635449</v>
      </c>
      <c r="N45" s="8">
        <v>10.702341137123746</v>
      </c>
      <c r="O45" s="7">
        <f t="shared" si="2"/>
        <v>140.6020066889632</v>
      </c>
      <c r="P45" s="7">
        <v>17.391304347826086</v>
      </c>
      <c r="Q45" s="7">
        <v>4.5484949832775916</v>
      </c>
      <c r="R45" s="7">
        <v>48.294314381270901</v>
      </c>
      <c r="S45" s="7">
        <f t="shared" si="3"/>
        <v>210.83612040133778</v>
      </c>
    </row>
    <row r="46" spans="2:19" ht="15" customHeight="1">
      <c r="B46" s="6">
        <v>1985</v>
      </c>
      <c r="C46" s="7">
        <f t="shared" si="0"/>
        <v>86.3</v>
      </c>
      <c r="D46" s="8">
        <v>53.5</v>
      </c>
      <c r="E46" s="8">
        <v>2</v>
      </c>
      <c r="F46" s="8">
        <v>1.1000000000000001</v>
      </c>
      <c r="G46" s="8">
        <v>19.7</v>
      </c>
      <c r="H46" s="8">
        <v>10</v>
      </c>
      <c r="I46" s="7">
        <f t="shared" si="1"/>
        <v>55.3</v>
      </c>
      <c r="J46" s="8">
        <v>30.5</v>
      </c>
      <c r="K46" s="8">
        <v>6.7</v>
      </c>
      <c r="L46" s="8">
        <v>3.1</v>
      </c>
      <c r="M46" s="8">
        <v>4.3</v>
      </c>
      <c r="N46" s="8">
        <v>10.7</v>
      </c>
      <c r="O46" s="7">
        <f t="shared" si="2"/>
        <v>141.6</v>
      </c>
      <c r="P46" s="7">
        <v>16.5</v>
      </c>
      <c r="Q46" s="7">
        <v>4.5</v>
      </c>
      <c r="R46" s="7">
        <v>48.8</v>
      </c>
      <c r="S46" s="7">
        <f t="shared" si="3"/>
        <v>211.39999999999998</v>
      </c>
    </row>
    <row r="47" spans="2:19" ht="15" customHeight="1">
      <c r="B47" s="6">
        <v>1984</v>
      </c>
      <c r="C47" s="7">
        <f t="shared" si="0"/>
        <v>94.983277591973248</v>
      </c>
      <c r="D47" s="8">
        <v>52.709030100334445</v>
      </c>
      <c r="E47" s="8">
        <v>2.0066889632107023</v>
      </c>
      <c r="F47" s="8">
        <v>0.80267558528428096</v>
      </c>
      <c r="G47" s="8">
        <v>26.488294314381271</v>
      </c>
      <c r="H47" s="8">
        <v>12.976588628762542</v>
      </c>
      <c r="I47" s="7">
        <f t="shared" si="1"/>
        <v>63.411371237458191</v>
      </c>
      <c r="J47" s="8">
        <v>33.177257525083611</v>
      </c>
      <c r="K47" s="8">
        <v>6.2876254180602009</v>
      </c>
      <c r="L47" s="8">
        <v>4.1471571906354514</v>
      </c>
      <c r="M47" s="8">
        <v>5.8862876254180598</v>
      </c>
      <c r="N47" s="8">
        <v>13.913043478260869</v>
      </c>
      <c r="O47" s="7">
        <f t="shared" si="2"/>
        <v>158.39464882943145</v>
      </c>
      <c r="P47" s="7">
        <v>20.334448160535118</v>
      </c>
      <c r="Q47" s="7">
        <v>3.8795986622073579</v>
      </c>
      <c r="R47" s="7">
        <v>52.307692307692307</v>
      </c>
      <c r="S47" s="7">
        <f t="shared" si="3"/>
        <v>234.91638795986626</v>
      </c>
    </row>
    <row r="48" spans="2:19" ht="15" customHeight="1">
      <c r="B48" s="6">
        <v>1983</v>
      </c>
      <c r="C48" s="7">
        <f t="shared" si="0"/>
        <v>94.715719063545151</v>
      </c>
      <c r="D48" s="8">
        <v>51.371237458193981</v>
      </c>
      <c r="E48" s="8">
        <v>2.0066889632107023</v>
      </c>
      <c r="F48" s="8">
        <v>0.66889632107023411</v>
      </c>
      <c r="G48" s="8">
        <v>27.4247491638796</v>
      </c>
      <c r="H48" s="8">
        <v>13.244147157190636</v>
      </c>
      <c r="I48" s="7">
        <f t="shared" si="1"/>
        <v>63.143812709030101</v>
      </c>
      <c r="J48" s="8">
        <v>33.444816053511708</v>
      </c>
      <c r="K48" s="8">
        <v>5.8862876254180598</v>
      </c>
      <c r="L48" s="8">
        <v>4.1471571906354514</v>
      </c>
      <c r="M48" s="8">
        <v>5.7525083612040131</v>
      </c>
      <c r="N48" s="8">
        <v>13.913043478260869</v>
      </c>
      <c r="O48" s="7">
        <f t="shared" si="2"/>
        <v>157.85953177257525</v>
      </c>
      <c r="P48" s="7">
        <v>20.869565217391305</v>
      </c>
      <c r="Q48" s="7">
        <v>3.8795986622073579</v>
      </c>
      <c r="R48" s="7">
        <v>52.575250836120404</v>
      </c>
      <c r="S48" s="7">
        <f t="shared" si="3"/>
        <v>235.18394648829434</v>
      </c>
    </row>
    <row r="49" spans="2:19" ht="15" customHeight="1">
      <c r="B49" s="6">
        <v>1982</v>
      </c>
      <c r="C49" s="7">
        <f t="shared" si="0"/>
        <v>90.033444816053517</v>
      </c>
      <c r="D49" s="8">
        <v>51.50501672240803</v>
      </c>
      <c r="E49" s="8">
        <v>1.8729096989966556</v>
      </c>
      <c r="F49" s="8">
        <v>0.80267558528428096</v>
      </c>
      <c r="G49" s="8">
        <v>23.143812709030101</v>
      </c>
      <c r="H49" s="8">
        <v>12.709030100334449</v>
      </c>
      <c r="I49" s="7">
        <f t="shared" si="1"/>
        <v>62.876254180602011</v>
      </c>
      <c r="J49" s="8">
        <v>33.444816053511708</v>
      </c>
      <c r="K49" s="8">
        <v>5.6187290969899664</v>
      </c>
      <c r="L49" s="8">
        <v>4.0133779264214047</v>
      </c>
      <c r="M49" s="8">
        <v>5.7525083612040131</v>
      </c>
      <c r="N49" s="8">
        <v>14.046822742474916</v>
      </c>
      <c r="O49" s="7">
        <f t="shared" si="2"/>
        <v>152.90969899665552</v>
      </c>
      <c r="P49" s="7">
        <v>24.88294314381271</v>
      </c>
      <c r="Q49" s="7">
        <v>4.0133779264214047</v>
      </c>
      <c r="R49" s="7">
        <v>53.645484949832777</v>
      </c>
      <c r="S49" s="7">
        <f t="shared" si="3"/>
        <v>235.45150501672242</v>
      </c>
    </row>
    <row r="50" spans="2:19" ht="15" customHeight="1">
      <c r="B50" s="6">
        <v>1980</v>
      </c>
      <c r="C50" s="7">
        <f t="shared" si="0"/>
        <v>83.210702341137122</v>
      </c>
      <c r="D50" s="8">
        <v>49.096989966555185</v>
      </c>
      <c r="E50" s="8">
        <v>2.6755852842809364</v>
      </c>
      <c r="F50" s="8">
        <v>0.66889632107023411</v>
      </c>
      <c r="G50" s="8">
        <v>21.404682274247492</v>
      </c>
      <c r="H50" s="8">
        <v>9.3645484949832785</v>
      </c>
      <c r="I50" s="7">
        <f t="shared" si="1"/>
        <v>60.334448160535118</v>
      </c>
      <c r="J50" s="8">
        <v>33.712374581939798</v>
      </c>
      <c r="K50" s="8">
        <v>5.2173913043478262</v>
      </c>
      <c r="L50" s="8">
        <v>3.612040133779264</v>
      </c>
      <c r="M50" s="8">
        <v>5.0836120401337794</v>
      </c>
      <c r="N50" s="8">
        <v>12.709030100334449</v>
      </c>
      <c r="O50" s="7">
        <f t="shared" si="2"/>
        <v>143.54515050167225</v>
      </c>
      <c r="P50" s="7">
        <v>24.08026755852843</v>
      </c>
      <c r="Q50" s="7">
        <v>4.0133779264214047</v>
      </c>
      <c r="R50" s="7">
        <v>49.498327759197323</v>
      </c>
      <c r="S50" s="7">
        <f t="shared" si="3"/>
        <v>221.13712374581939</v>
      </c>
    </row>
    <row r="51" spans="2:19" ht="15" customHeight="1">
      <c r="B51" s="6">
        <v>1975</v>
      </c>
      <c r="C51" s="7">
        <f t="shared" si="0"/>
        <v>87.000000000000014</v>
      </c>
      <c r="D51" s="8">
        <v>57.1</v>
      </c>
      <c r="E51" s="8">
        <v>3.2</v>
      </c>
      <c r="F51" s="8">
        <v>0.5</v>
      </c>
      <c r="G51" s="8">
        <v>17.5</v>
      </c>
      <c r="H51" s="8">
        <v>8.6999999999999993</v>
      </c>
      <c r="I51" s="7">
        <f t="shared" si="1"/>
        <v>60.7</v>
      </c>
      <c r="J51" s="8">
        <v>34.799999999999997</v>
      </c>
      <c r="K51" s="8">
        <v>4</v>
      </c>
      <c r="L51" s="8">
        <v>3.6</v>
      </c>
      <c r="M51" s="8">
        <v>5.0999999999999996</v>
      </c>
      <c r="N51" s="8">
        <v>13.2</v>
      </c>
      <c r="O51" s="7">
        <f t="shared" si="2"/>
        <v>147.70000000000002</v>
      </c>
      <c r="P51" s="7">
        <v>29.4</v>
      </c>
      <c r="Q51" s="7">
        <v>3.2</v>
      </c>
      <c r="R51" s="7">
        <v>52.3</v>
      </c>
      <c r="S51" s="7">
        <f t="shared" si="3"/>
        <v>232.60000000000002</v>
      </c>
    </row>
    <row r="52" spans="2:19" ht="15" customHeight="1">
      <c r="B52" s="6">
        <v>1973</v>
      </c>
      <c r="C52" s="7">
        <f t="shared" si="0"/>
        <v>227.19999999999996</v>
      </c>
      <c r="D52" s="8">
        <v>151.19999999999999</v>
      </c>
      <c r="E52" s="8">
        <v>6.7</v>
      </c>
      <c r="F52" s="8">
        <v>2.7</v>
      </c>
      <c r="G52" s="8">
        <v>49.5</v>
      </c>
      <c r="H52" s="8">
        <v>17.100000000000001</v>
      </c>
      <c r="I52" s="7">
        <f t="shared" si="1"/>
        <v>81.800000000000011</v>
      </c>
      <c r="J52" s="8">
        <v>35.5</v>
      </c>
      <c r="K52" s="8">
        <v>14.7</v>
      </c>
      <c r="L52" s="8">
        <v>4</v>
      </c>
      <c r="M52" s="8">
        <v>5.5</v>
      </c>
      <c r="N52" s="8">
        <v>22.1</v>
      </c>
      <c r="O52" s="7">
        <f t="shared" si="2"/>
        <v>309</v>
      </c>
      <c r="P52" s="7">
        <v>80.3</v>
      </c>
      <c r="Q52" s="7">
        <v>5.4</v>
      </c>
      <c r="R52" s="7">
        <v>60.3</v>
      </c>
      <c r="S52" s="7">
        <f t="shared" si="3"/>
        <v>455</v>
      </c>
    </row>
    <row r="53" spans="2:19" ht="15" customHeight="1">
      <c r="B53" s="9">
        <v>1960</v>
      </c>
      <c r="C53" s="10">
        <f t="shared" si="0"/>
        <v>188.10000000000002</v>
      </c>
      <c r="D53" s="11">
        <v>141.80000000000001</v>
      </c>
      <c r="E53" s="11">
        <v>5.5</v>
      </c>
      <c r="F53" s="11">
        <v>2.8</v>
      </c>
      <c r="G53" s="11">
        <v>30.6</v>
      </c>
      <c r="H53" s="11">
        <v>7.4</v>
      </c>
      <c r="I53" s="10">
        <f t="shared" si="1"/>
        <v>40.799999999999997</v>
      </c>
      <c r="J53" s="11">
        <v>28.8</v>
      </c>
      <c r="K53" s="11">
        <v>4.3</v>
      </c>
      <c r="L53" s="11">
        <v>0.5</v>
      </c>
      <c r="M53" s="11">
        <v>0.8</v>
      </c>
      <c r="N53" s="11">
        <v>6.4</v>
      </c>
      <c r="O53" s="10">
        <f t="shared" si="2"/>
        <v>228.90000000000003</v>
      </c>
      <c r="P53" s="10">
        <v>142.6</v>
      </c>
      <c r="Q53" s="10">
        <v>6</v>
      </c>
      <c r="R53" s="10">
        <v>55</v>
      </c>
      <c r="S53" s="10">
        <f t="shared" si="3"/>
        <v>432.5</v>
      </c>
    </row>
    <row r="55" spans="2:19" ht="13.5" thickBot="1"/>
    <row r="56" spans="2:19" ht="16.5" customHeight="1" thickTop="1">
      <c r="B56" s="12" t="str">
        <f>'1'!B37</f>
        <v>(Last Update: 11/03/2026)</v>
      </c>
      <c r="C56" s="13"/>
      <c r="D56" s="13"/>
      <c r="E56" s="13"/>
      <c r="F56" s="13"/>
      <c r="G56" s="13"/>
      <c r="H56" s="13"/>
      <c r="I56" s="13"/>
      <c r="J56" s="13"/>
      <c r="K56" s="13"/>
      <c r="L56" s="13"/>
      <c r="M56" s="13"/>
      <c r="N56" s="13"/>
      <c r="O56" s="13"/>
      <c r="P56" s="13"/>
      <c r="Q56" s="13"/>
      <c r="R56" s="13"/>
      <c r="S56" s="13"/>
    </row>
    <row r="57" spans="2:19" ht="4.5" customHeight="1">
      <c r="B57" s="14"/>
    </row>
    <row r="58" spans="2:19" ht="16.5" customHeight="1">
      <c r="B58" s="15" t="str">
        <f>+'1'!B39</f>
        <v>COPYRIGHT © :2026, REPUBLIC OF CYPRUS, STATISTICAL SERVICE</v>
      </c>
    </row>
  </sheetData>
  <mergeCells count="10">
    <mergeCell ref="B4:B7"/>
    <mergeCell ref="C4:S4"/>
    <mergeCell ref="C6:H6"/>
    <mergeCell ref="I6:N6"/>
    <mergeCell ref="C5:O5"/>
    <mergeCell ref="O6:O7"/>
    <mergeCell ref="P5:P7"/>
    <mergeCell ref="Q5:Q7"/>
    <mergeCell ref="R5:R7"/>
    <mergeCell ref="S5:S7"/>
  </mergeCells>
  <phoneticPr fontId="0" type="noConversion"/>
  <printOptions horizontalCentered="1"/>
  <pageMargins left="0.15748031496062992" right="0.15748031496062992" top="0.19685039370078741" bottom="0.19685039370078741" header="0.15748031496062992" footer="0.15748031496062992"/>
  <pageSetup paperSize="9"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58"/>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RowHeight="12.75"/>
  <cols>
    <col min="1" max="1" width="2.140625" style="3" customWidth="1"/>
    <col min="2" max="2" width="5.85546875" style="3" bestFit="1" customWidth="1"/>
    <col min="3" max="3" width="8.5703125" style="3" customWidth="1"/>
    <col min="4" max="5" width="9.140625" style="3"/>
    <col min="6" max="6" width="12.42578125" style="3" customWidth="1"/>
    <col min="7" max="7" width="11.42578125" style="3" customWidth="1"/>
    <col min="8" max="8" width="11.5703125" style="3" customWidth="1"/>
    <col min="9" max="9" width="8.5703125" style="3" customWidth="1"/>
    <col min="10" max="10" width="9.140625" style="3"/>
    <col min="11" max="11" width="9.85546875" style="3" customWidth="1"/>
    <col min="12" max="12" width="9.140625" style="3"/>
    <col min="13" max="13" width="9.42578125" style="3" customWidth="1"/>
    <col min="14" max="14" width="11" style="3" customWidth="1"/>
    <col min="15" max="15" width="9.7109375" style="3" customWidth="1"/>
    <col min="16" max="16" width="15" style="3" customWidth="1"/>
    <col min="17" max="17" width="13.5703125" style="3" customWidth="1"/>
    <col min="18" max="18" width="15.7109375" style="3" customWidth="1"/>
    <col min="19" max="19" width="9.140625" style="3"/>
    <col min="20" max="20" width="2.140625" style="3" customWidth="1"/>
    <col min="21" max="16384" width="9.140625" style="3"/>
  </cols>
  <sheetData>
    <row r="1" spans="2:19" ht="37.5" customHeight="1" thickBot="1">
      <c r="B1" s="1" t="s">
        <v>186</v>
      </c>
      <c r="C1" s="2"/>
      <c r="D1" s="2"/>
      <c r="E1" s="2"/>
      <c r="F1" s="2"/>
      <c r="G1" s="2"/>
      <c r="H1" s="2"/>
      <c r="I1" s="2"/>
      <c r="J1" s="2"/>
      <c r="K1" s="2"/>
      <c r="L1" s="2"/>
      <c r="M1" s="2"/>
      <c r="N1" s="2"/>
      <c r="O1" s="2"/>
      <c r="P1" s="2"/>
      <c r="Q1" s="2"/>
      <c r="R1" s="2"/>
      <c r="S1" s="2"/>
    </row>
    <row r="2" spans="2:19" ht="18.75" customHeight="1" thickTop="1"/>
    <row r="3" spans="2:19" ht="12.75" customHeight="1">
      <c r="S3" s="4" t="s">
        <v>161</v>
      </c>
    </row>
    <row r="4" spans="2:19" ht="18.75" customHeight="1">
      <c r="B4" s="290" t="s">
        <v>37</v>
      </c>
      <c r="C4" s="290" t="s">
        <v>43</v>
      </c>
      <c r="D4" s="290"/>
      <c r="E4" s="290"/>
      <c r="F4" s="290"/>
      <c r="G4" s="290"/>
      <c r="H4" s="290"/>
      <c r="I4" s="290"/>
      <c r="J4" s="290"/>
      <c r="K4" s="290"/>
      <c r="L4" s="290"/>
      <c r="M4" s="290"/>
      <c r="N4" s="290"/>
      <c r="O4" s="290"/>
      <c r="P4" s="290"/>
      <c r="Q4" s="290"/>
      <c r="R4" s="290"/>
      <c r="S4" s="290"/>
    </row>
    <row r="5" spans="2:19" ht="18.75" customHeight="1">
      <c r="B5" s="290"/>
      <c r="C5" s="290" t="s">
        <v>44</v>
      </c>
      <c r="D5" s="290"/>
      <c r="E5" s="290"/>
      <c r="F5" s="290"/>
      <c r="G5" s="290"/>
      <c r="H5" s="290"/>
      <c r="I5" s="290"/>
      <c r="J5" s="290"/>
      <c r="K5" s="290"/>
      <c r="L5" s="290"/>
      <c r="M5" s="290"/>
      <c r="N5" s="290"/>
      <c r="O5" s="290"/>
      <c r="P5" s="290" t="s">
        <v>54</v>
      </c>
      <c r="Q5" s="290" t="s">
        <v>55</v>
      </c>
      <c r="R5" s="290" t="s">
        <v>148</v>
      </c>
      <c r="S5" s="290" t="s">
        <v>42</v>
      </c>
    </row>
    <row r="6" spans="2:19" ht="15" customHeight="1">
      <c r="B6" s="290"/>
      <c r="C6" s="290" t="s">
        <v>45</v>
      </c>
      <c r="D6" s="290"/>
      <c r="E6" s="290"/>
      <c r="F6" s="290"/>
      <c r="G6" s="290"/>
      <c r="H6" s="290"/>
      <c r="I6" s="290" t="s">
        <v>46</v>
      </c>
      <c r="J6" s="290"/>
      <c r="K6" s="290"/>
      <c r="L6" s="290"/>
      <c r="M6" s="290"/>
      <c r="N6" s="290"/>
      <c r="O6" s="290" t="s">
        <v>47</v>
      </c>
      <c r="P6" s="290"/>
      <c r="Q6" s="290"/>
      <c r="R6" s="290"/>
      <c r="S6" s="290"/>
    </row>
    <row r="7" spans="2:19" ht="27" customHeight="1">
      <c r="B7" s="290"/>
      <c r="C7" s="5" t="s">
        <v>48</v>
      </c>
      <c r="D7" s="5" t="s">
        <v>49</v>
      </c>
      <c r="E7" s="5" t="s">
        <v>139</v>
      </c>
      <c r="F7" s="5" t="s">
        <v>94</v>
      </c>
      <c r="G7" s="5" t="s">
        <v>96</v>
      </c>
      <c r="H7" s="5" t="s">
        <v>50</v>
      </c>
      <c r="I7" s="5" t="s">
        <v>20</v>
      </c>
      <c r="J7" s="5" t="s">
        <v>51</v>
      </c>
      <c r="K7" s="5" t="s">
        <v>52</v>
      </c>
      <c r="L7" s="5" t="s">
        <v>102</v>
      </c>
      <c r="M7" s="5" t="s">
        <v>53</v>
      </c>
      <c r="N7" s="5" t="s">
        <v>149</v>
      </c>
      <c r="O7" s="290"/>
      <c r="P7" s="290"/>
      <c r="Q7" s="290"/>
      <c r="R7" s="290"/>
      <c r="S7" s="290"/>
    </row>
    <row r="8" spans="2:19" s="189" customFormat="1" ht="15" customHeight="1">
      <c r="B8" s="186">
        <v>2023</v>
      </c>
      <c r="C8" s="187">
        <v>6.9</v>
      </c>
      <c r="D8" s="188">
        <v>0.2</v>
      </c>
      <c r="E8" s="188">
        <v>0.3</v>
      </c>
      <c r="F8" s="188">
        <v>0</v>
      </c>
      <c r="G8" s="188">
        <v>0.7</v>
      </c>
      <c r="H8" s="188">
        <v>5.8</v>
      </c>
      <c r="I8" s="187">
        <v>15.8</v>
      </c>
      <c r="J8" s="188">
        <v>0.8</v>
      </c>
      <c r="K8" s="188">
        <v>2.8</v>
      </c>
      <c r="L8" s="188">
        <v>3.1</v>
      </c>
      <c r="M8" s="188">
        <v>0.4</v>
      </c>
      <c r="N8" s="188">
        <v>8.6</v>
      </c>
      <c r="O8" s="187">
        <v>22.7</v>
      </c>
      <c r="P8" s="187">
        <v>0.1</v>
      </c>
      <c r="Q8" s="187">
        <v>0</v>
      </c>
      <c r="R8" s="190" t="s">
        <v>2</v>
      </c>
      <c r="S8" s="187">
        <v>22.8</v>
      </c>
    </row>
    <row r="9" spans="2:19" s="189" customFormat="1" ht="15" customHeight="1">
      <c r="B9" s="186">
        <v>2022</v>
      </c>
      <c r="C9" s="187">
        <v>7.9</v>
      </c>
      <c r="D9" s="188">
        <v>0.38317067492072759</v>
      </c>
      <c r="E9" s="188">
        <v>0.3</v>
      </c>
      <c r="F9" s="188">
        <v>3.6999999999999998E-2</v>
      </c>
      <c r="G9" s="188">
        <v>0.9</v>
      </c>
      <c r="H9" s="188">
        <v>6.2720744149501639</v>
      </c>
      <c r="I9" s="187">
        <v>16.564067715789221</v>
      </c>
      <c r="J9" s="188">
        <v>0.91211412517846391</v>
      </c>
      <c r="K9" s="188">
        <v>2.944459766056629</v>
      </c>
      <c r="L9" s="188">
        <v>3.2074938245541302</v>
      </c>
      <c r="M9" s="188">
        <v>0.6</v>
      </c>
      <c r="N9" s="188">
        <v>8.9</v>
      </c>
      <c r="O9" s="187">
        <v>24.5</v>
      </c>
      <c r="P9" s="187">
        <v>0.1</v>
      </c>
      <c r="Q9" s="187">
        <v>0</v>
      </c>
      <c r="R9" s="190" t="s">
        <v>2</v>
      </c>
      <c r="S9" s="187">
        <v>24.6</v>
      </c>
    </row>
    <row r="10" spans="2:19" s="189" customFormat="1" ht="15" customHeight="1">
      <c r="B10" s="186">
        <v>2021</v>
      </c>
      <c r="C10" s="187">
        <v>10.3</v>
      </c>
      <c r="D10" s="188">
        <v>0.4</v>
      </c>
      <c r="E10" s="188">
        <v>0.3</v>
      </c>
      <c r="F10" s="188">
        <v>0.03</v>
      </c>
      <c r="G10" s="188">
        <v>3.1</v>
      </c>
      <c r="H10" s="188">
        <v>6.5</v>
      </c>
      <c r="I10" s="187">
        <v>15.9</v>
      </c>
      <c r="J10" s="188">
        <v>0.6</v>
      </c>
      <c r="K10" s="188">
        <v>2.9</v>
      </c>
      <c r="L10" s="188">
        <v>3.1</v>
      </c>
      <c r="M10" s="188">
        <v>0.5</v>
      </c>
      <c r="N10" s="188">
        <v>8.8000000000000007</v>
      </c>
      <c r="O10" s="187">
        <v>26.2</v>
      </c>
      <c r="P10" s="187">
        <v>0.1</v>
      </c>
      <c r="Q10" s="187">
        <v>0</v>
      </c>
      <c r="R10" s="190" t="s">
        <v>2</v>
      </c>
      <c r="S10" s="187">
        <v>26.3</v>
      </c>
    </row>
    <row r="11" spans="2:19" s="189" customFormat="1" ht="15" customHeight="1">
      <c r="B11" s="186">
        <v>2020</v>
      </c>
      <c r="C11" s="187">
        <v>9.629999999999999</v>
      </c>
      <c r="D11" s="188">
        <v>0.5</v>
      </c>
      <c r="E11" s="188">
        <v>0.3</v>
      </c>
      <c r="F11" s="188">
        <v>0.03</v>
      </c>
      <c r="G11" s="188">
        <v>2.5</v>
      </c>
      <c r="H11" s="188">
        <v>6.3</v>
      </c>
      <c r="I11" s="187">
        <v>16.099999999999998</v>
      </c>
      <c r="J11" s="188">
        <v>0.8</v>
      </c>
      <c r="K11" s="188">
        <v>3</v>
      </c>
      <c r="L11" s="188">
        <v>3</v>
      </c>
      <c r="M11" s="188">
        <v>0.6</v>
      </c>
      <c r="N11" s="188">
        <v>8.6999999999999993</v>
      </c>
      <c r="O11" s="187">
        <v>25.729999999999997</v>
      </c>
      <c r="P11" s="187">
        <v>0.1</v>
      </c>
      <c r="Q11" s="187">
        <v>0</v>
      </c>
      <c r="R11" s="190" t="s">
        <v>2</v>
      </c>
      <c r="S11" s="187">
        <v>25.83</v>
      </c>
    </row>
    <row r="12" spans="2:19" s="189" customFormat="1" ht="15" customHeight="1">
      <c r="B12" s="186">
        <v>2019</v>
      </c>
      <c r="C12" s="187">
        <f t="shared" ref="C12:C16" si="0">SUM(D12:H12)</f>
        <v>10.461</v>
      </c>
      <c r="D12" s="188">
        <v>0.1</v>
      </c>
      <c r="E12" s="188">
        <v>0.2</v>
      </c>
      <c r="F12" s="188">
        <v>0.03</v>
      </c>
      <c r="G12" s="188">
        <v>3.7309999999999999</v>
      </c>
      <c r="H12" s="188">
        <v>6.4</v>
      </c>
      <c r="I12" s="187">
        <f t="shared" ref="I12:I16" si="1">SUM(J12:N12)</f>
        <v>14.632099999999999</v>
      </c>
      <c r="J12" s="188">
        <v>0.6321</v>
      </c>
      <c r="K12" s="188">
        <v>3.2</v>
      </c>
      <c r="L12" s="188">
        <v>2.1</v>
      </c>
      <c r="M12" s="188">
        <v>0.5</v>
      </c>
      <c r="N12" s="188">
        <v>8.1999999999999993</v>
      </c>
      <c r="O12" s="187">
        <f>+C12+I12</f>
        <v>25.0931</v>
      </c>
      <c r="P12" s="187">
        <v>0.3</v>
      </c>
      <c r="Q12" s="187">
        <v>0</v>
      </c>
      <c r="R12" s="190" t="s">
        <v>2</v>
      </c>
      <c r="S12" s="187">
        <f>SUM(O12:R12)</f>
        <v>25.3931</v>
      </c>
    </row>
    <row r="13" spans="2:19" s="189" customFormat="1" ht="15" customHeight="1">
      <c r="B13" s="186">
        <v>2018</v>
      </c>
      <c r="C13" s="187">
        <f t="shared" si="0"/>
        <v>12.879999999999999</v>
      </c>
      <c r="D13" s="188">
        <v>0.216</v>
      </c>
      <c r="E13" s="188">
        <v>0.3</v>
      </c>
      <c r="F13" s="188">
        <v>3.4000000000000002E-2</v>
      </c>
      <c r="G13" s="188">
        <v>5.33</v>
      </c>
      <c r="H13" s="188">
        <v>7</v>
      </c>
      <c r="I13" s="187">
        <f t="shared" si="1"/>
        <v>13.4171</v>
      </c>
      <c r="J13" s="188">
        <f>0.2302+0.5869</f>
        <v>0.81709999999999994</v>
      </c>
      <c r="K13" s="188">
        <v>3</v>
      </c>
      <c r="L13" s="188">
        <v>2</v>
      </c>
      <c r="M13" s="188">
        <v>0.3</v>
      </c>
      <c r="N13" s="188">
        <v>7.3</v>
      </c>
      <c r="O13" s="187">
        <f>+C13+I13</f>
        <v>26.2971</v>
      </c>
      <c r="P13" s="187">
        <v>0.3</v>
      </c>
      <c r="Q13" s="187">
        <v>0</v>
      </c>
      <c r="R13" s="190" t="s">
        <v>2</v>
      </c>
      <c r="S13" s="187">
        <f>SUM(O13:R13)</f>
        <v>26.597100000000001</v>
      </c>
    </row>
    <row r="14" spans="2:19" s="189" customFormat="1" ht="15" customHeight="1">
      <c r="B14" s="186">
        <v>2017</v>
      </c>
      <c r="C14" s="187">
        <f t="shared" si="0"/>
        <v>10.742000000000001</v>
      </c>
      <c r="D14" s="188">
        <v>0.64200000000000002</v>
      </c>
      <c r="E14" s="188">
        <v>0.2</v>
      </c>
      <c r="F14" s="188">
        <v>0</v>
      </c>
      <c r="G14" s="188">
        <v>3</v>
      </c>
      <c r="H14" s="188">
        <v>6.9</v>
      </c>
      <c r="I14" s="187">
        <f t="shared" si="1"/>
        <v>14.005800000000001</v>
      </c>
      <c r="J14" s="188">
        <v>0.80579999999999996</v>
      </c>
      <c r="K14" s="188">
        <v>2.7</v>
      </c>
      <c r="L14" s="188">
        <v>2.4</v>
      </c>
      <c r="M14" s="188">
        <v>0.5</v>
      </c>
      <c r="N14" s="188">
        <v>7.6</v>
      </c>
      <c r="O14" s="187">
        <f t="shared" ref="O14:O21" si="2">+C14+I14</f>
        <v>24.747800000000002</v>
      </c>
      <c r="P14" s="187">
        <v>0.3</v>
      </c>
      <c r="Q14" s="187">
        <v>0</v>
      </c>
      <c r="R14" s="190" t="s">
        <v>2</v>
      </c>
      <c r="S14" s="187">
        <f t="shared" ref="S14:S21" si="3">SUM(O14:R14)</f>
        <v>25.047800000000002</v>
      </c>
    </row>
    <row r="15" spans="2:19" s="189" customFormat="1" ht="15" customHeight="1">
      <c r="B15" s="186">
        <v>2016</v>
      </c>
      <c r="C15" s="187">
        <f t="shared" si="0"/>
        <v>9.8955000000000002</v>
      </c>
      <c r="D15" s="188">
        <v>0.6</v>
      </c>
      <c r="E15" s="188">
        <v>0.19400000000000001</v>
      </c>
      <c r="F15" s="188">
        <v>0</v>
      </c>
      <c r="G15" s="188">
        <v>1.2015</v>
      </c>
      <c r="H15" s="188">
        <v>7.9</v>
      </c>
      <c r="I15" s="187">
        <f t="shared" si="1"/>
        <v>14.929099999999998</v>
      </c>
      <c r="J15" s="188">
        <v>1.0011000000000001</v>
      </c>
      <c r="K15" s="188">
        <v>3.2088999999999999</v>
      </c>
      <c r="L15" s="188">
        <v>2.718</v>
      </c>
      <c r="M15" s="188">
        <v>0.48949999999999999</v>
      </c>
      <c r="N15" s="188">
        <v>7.5115999999999996</v>
      </c>
      <c r="O15" s="187">
        <f t="shared" si="2"/>
        <v>24.824599999999997</v>
      </c>
      <c r="P15" s="187">
        <v>0.2</v>
      </c>
      <c r="Q15" s="187">
        <v>0</v>
      </c>
      <c r="R15" s="190" t="s">
        <v>2</v>
      </c>
      <c r="S15" s="187">
        <f t="shared" si="3"/>
        <v>25.024599999999996</v>
      </c>
    </row>
    <row r="16" spans="2:19" s="189" customFormat="1" ht="15" customHeight="1">
      <c r="B16" s="186">
        <v>2015</v>
      </c>
      <c r="C16" s="187">
        <f t="shared" si="0"/>
        <v>10.888</v>
      </c>
      <c r="D16" s="188">
        <v>0.5</v>
      </c>
      <c r="E16" s="188">
        <v>0.1</v>
      </c>
      <c r="F16" s="188">
        <v>0</v>
      </c>
      <c r="G16" s="188">
        <v>2.7</v>
      </c>
      <c r="H16" s="188">
        <v>7.5880000000000001</v>
      </c>
      <c r="I16" s="187">
        <f t="shared" si="1"/>
        <v>14.219999999999999</v>
      </c>
      <c r="J16" s="188">
        <v>0.8</v>
      </c>
      <c r="K16" s="188">
        <v>2.88</v>
      </c>
      <c r="L16" s="188">
        <v>2.94</v>
      </c>
      <c r="M16" s="188">
        <v>0.5</v>
      </c>
      <c r="N16" s="188">
        <v>7.1</v>
      </c>
      <c r="O16" s="187">
        <f t="shared" si="2"/>
        <v>25.107999999999997</v>
      </c>
      <c r="P16" s="187">
        <v>0.2</v>
      </c>
      <c r="Q16" s="187">
        <v>0</v>
      </c>
      <c r="R16" s="190" t="s">
        <v>2</v>
      </c>
      <c r="S16" s="187">
        <f t="shared" si="3"/>
        <v>25.307999999999996</v>
      </c>
    </row>
    <row r="17" spans="1:19" s="189" customFormat="1" ht="15" customHeight="1">
      <c r="B17" s="186">
        <v>2014</v>
      </c>
      <c r="C17" s="187">
        <f t="shared" ref="C17:C22" si="4">SUM(D17:H17)</f>
        <v>9.3000000000000007</v>
      </c>
      <c r="D17" s="188">
        <v>0.3</v>
      </c>
      <c r="E17" s="188">
        <v>0.1</v>
      </c>
      <c r="F17" s="188">
        <v>0</v>
      </c>
      <c r="G17" s="188">
        <v>1.2</v>
      </c>
      <c r="H17" s="188">
        <v>7.7</v>
      </c>
      <c r="I17" s="187">
        <f t="shared" ref="I17:I22" si="5">SUM(J17:N17)</f>
        <v>13.8</v>
      </c>
      <c r="J17" s="188">
        <v>0.8</v>
      </c>
      <c r="K17" s="188">
        <v>2.7</v>
      </c>
      <c r="L17" s="188">
        <v>2.8</v>
      </c>
      <c r="M17" s="188">
        <v>0.3</v>
      </c>
      <c r="N17" s="188">
        <v>7.2</v>
      </c>
      <c r="O17" s="187">
        <f t="shared" si="2"/>
        <v>23.1</v>
      </c>
      <c r="P17" s="187">
        <v>0.1</v>
      </c>
      <c r="Q17" s="187">
        <v>0</v>
      </c>
      <c r="R17" s="190" t="s">
        <v>2</v>
      </c>
      <c r="S17" s="187">
        <f t="shared" si="3"/>
        <v>23.200000000000003</v>
      </c>
    </row>
    <row r="18" spans="1:19" s="189" customFormat="1" ht="15" customHeight="1">
      <c r="B18" s="186">
        <v>2013</v>
      </c>
      <c r="C18" s="187">
        <f t="shared" si="4"/>
        <v>9.3000000000000007</v>
      </c>
      <c r="D18" s="188">
        <v>0.6</v>
      </c>
      <c r="E18" s="188">
        <v>0.2</v>
      </c>
      <c r="F18" s="188">
        <v>0</v>
      </c>
      <c r="G18" s="188">
        <v>1</v>
      </c>
      <c r="H18" s="188">
        <v>7.5</v>
      </c>
      <c r="I18" s="187">
        <f t="shared" si="5"/>
        <v>13.899999999999999</v>
      </c>
      <c r="J18" s="188">
        <v>0.8</v>
      </c>
      <c r="K18" s="188">
        <v>2.7</v>
      </c>
      <c r="L18" s="188">
        <v>2.8</v>
      </c>
      <c r="M18" s="188">
        <v>0.5</v>
      </c>
      <c r="N18" s="188">
        <v>7.1</v>
      </c>
      <c r="O18" s="187">
        <f t="shared" si="2"/>
        <v>23.2</v>
      </c>
      <c r="P18" s="187">
        <v>0.1</v>
      </c>
      <c r="Q18" s="187">
        <v>0</v>
      </c>
      <c r="R18" s="190" t="s">
        <v>2</v>
      </c>
      <c r="S18" s="187">
        <f t="shared" si="3"/>
        <v>23.3</v>
      </c>
    </row>
    <row r="19" spans="1:19" s="189" customFormat="1" ht="15" customHeight="1">
      <c r="A19" s="191"/>
      <c r="B19" s="186">
        <v>2012</v>
      </c>
      <c r="C19" s="187">
        <f t="shared" si="4"/>
        <v>9.5</v>
      </c>
      <c r="D19" s="188">
        <v>0.6</v>
      </c>
      <c r="E19" s="188">
        <v>0.3</v>
      </c>
      <c r="F19" s="188">
        <v>0</v>
      </c>
      <c r="G19" s="188">
        <v>1.4</v>
      </c>
      <c r="H19" s="188">
        <v>7.2</v>
      </c>
      <c r="I19" s="187">
        <f t="shared" si="5"/>
        <v>15.5</v>
      </c>
      <c r="J19" s="188">
        <v>0.8</v>
      </c>
      <c r="K19" s="188">
        <v>3.3</v>
      </c>
      <c r="L19" s="188">
        <v>3.2</v>
      </c>
      <c r="M19" s="188">
        <v>0.6</v>
      </c>
      <c r="N19" s="188">
        <v>7.6</v>
      </c>
      <c r="O19" s="187">
        <f t="shared" si="2"/>
        <v>25</v>
      </c>
      <c r="P19" s="187">
        <v>0.2</v>
      </c>
      <c r="Q19" s="187">
        <v>0</v>
      </c>
      <c r="R19" s="190" t="s">
        <v>2</v>
      </c>
      <c r="S19" s="187">
        <f t="shared" si="3"/>
        <v>25.2</v>
      </c>
    </row>
    <row r="20" spans="1:19" s="189" customFormat="1" ht="15" customHeight="1">
      <c r="A20" s="191"/>
      <c r="B20" s="186">
        <v>2011</v>
      </c>
      <c r="C20" s="187">
        <f t="shared" si="4"/>
        <v>9.3000000000000007</v>
      </c>
      <c r="D20" s="188">
        <v>0.4</v>
      </c>
      <c r="E20" s="188">
        <v>0.3</v>
      </c>
      <c r="F20" s="188">
        <v>0</v>
      </c>
      <c r="G20" s="188">
        <v>1.4</v>
      </c>
      <c r="H20" s="188">
        <v>7.2</v>
      </c>
      <c r="I20" s="187">
        <f t="shared" si="5"/>
        <v>15.600000000000001</v>
      </c>
      <c r="J20" s="188">
        <v>0.9</v>
      </c>
      <c r="K20" s="188">
        <v>3.1</v>
      </c>
      <c r="L20" s="188">
        <v>3.2</v>
      </c>
      <c r="M20" s="188">
        <v>0.7</v>
      </c>
      <c r="N20" s="188">
        <v>7.7</v>
      </c>
      <c r="O20" s="187">
        <f t="shared" si="2"/>
        <v>24.900000000000002</v>
      </c>
      <c r="P20" s="187">
        <v>0.3</v>
      </c>
      <c r="Q20" s="187">
        <v>0</v>
      </c>
      <c r="R20" s="190" t="s">
        <v>2</v>
      </c>
      <c r="S20" s="187">
        <f t="shared" si="3"/>
        <v>25.200000000000003</v>
      </c>
    </row>
    <row r="21" spans="1:19" s="189" customFormat="1" ht="15" customHeight="1">
      <c r="A21" s="191"/>
      <c r="B21" s="186">
        <v>2010</v>
      </c>
      <c r="C21" s="187">
        <f t="shared" si="4"/>
        <v>9.8000000000000007</v>
      </c>
      <c r="D21" s="188">
        <v>1</v>
      </c>
      <c r="E21" s="188">
        <v>0.3</v>
      </c>
      <c r="F21" s="188">
        <v>0</v>
      </c>
      <c r="G21" s="188">
        <v>1.6</v>
      </c>
      <c r="H21" s="188">
        <v>6.9</v>
      </c>
      <c r="I21" s="187">
        <f t="shared" si="5"/>
        <v>15.7</v>
      </c>
      <c r="J21" s="188">
        <v>1.1000000000000001</v>
      </c>
      <c r="K21" s="188">
        <v>2.8</v>
      </c>
      <c r="L21" s="188">
        <v>3.1</v>
      </c>
      <c r="M21" s="188">
        <v>0.7</v>
      </c>
      <c r="N21" s="188">
        <v>8</v>
      </c>
      <c r="O21" s="187">
        <f t="shared" si="2"/>
        <v>25.5</v>
      </c>
      <c r="P21" s="187">
        <v>0.2</v>
      </c>
      <c r="Q21" s="187">
        <v>0</v>
      </c>
      <c r="R21" s="190" t="s">
        <v>2</v>
      </c>
      <c r="S21" s="187">
        <f t="shared" si="3"/>
        <v>25.7</v>
      </c>
    </row>
    <row r="22" spans="1:19" ht="15" customHeight="1">
      <c r="A22" s="16"/>
      <c r="B22" s="175">
        <v>2009</v>
      </c>
      <c r="C22" s="7">
        <f t="shared" si="4"/>
        <v>9.8000000000000007</v>
      </c>
      <c r="D22" s="8">
        <v>0.8</v>
      </c>
      <c r="E22" s="8">
        <v>0.2</v>
      </c>
      <c r="F22" s="8">
        <v>0</v>
      </c>
      <c r="G22" s="8">
        <v>0.9</v>
      </c>
      <c r="H22" s="8">
        <v>7.9</v>
      </c>
      <c r="I22" s="7">
        <f t="shared" si="5"/>
        <v>18.100000000000001</v>
      </c>
      <c r="J22" s="8">
        <v>1</v>
      </c>
      <c r="K22" s="8">
        <v>3.9</v>
      </c>
      <c r="L22" s="8">
        <v>3.9</v>
      </c>
      <c r="M22" s="8">
        <v>0.9</v>
      </c>
      <c r="N22" s="8">
        <v>8.4</v>
      </c>
      <c r="O22" s="7">
        <f>+I22+C22</f>
        <v>27.900000000000002</v>
      </c>
      <c r="P22" s="7">
        <v>0.5</v>
      </c>
      <c r="Q22" s="7">
        <v>0</v>
      </c>
      <c r="R22" s="17" t="s">
        <v>2</v>
      </c>
      <c r="S22" s="7">
        <f>SUM(O22:Q22)</f>
        <v>28.400000000000002</v>
      </c>
    </row>
    <row r="23" spans="1:19" ht="15" customHeight="1">
      <c r="A23" s="16"/>
      <c r="B23" s="6">
        <v>2008</v>
      </c>
      <c r="C23" s="7">
        <v>8.8000000000000007</v>
      </c>
      <c r="D23" s="8">
        <v>0.3</v>
      </c>
      <c r="E23" s="8">
        <v>0.1</v>
      </c>
      <c r="F23" s="8">
        <v>0.1</v>
      </c>
      <c r="G23" s="8">
        <v>0.3</v>
      </c>
      <c r="H23" s="8">
        <v>8</v>
      </c>
      <c r="I23" s="7">
        <v>15.4</v>
      </c>
      <c r="J23" s="8">
        <v>1</v>
      </c>
      <c r="K23" s="8">
        <v>4.2</v>
      </c>
      <c r="L23" s="8">
        <v>3.4</v>
      </c>
      <c r="M23" s="8">
        <v>0.8</v>
      </c>
      <c r="N23" s="8">
        <v>6</v>
      </c>
      <c r="O23" s="7">
        <v>24.4</v>
      </c>
      <c r="P23" s="7">
        <v>0.5</v>
      </c>
      <c r="Q23" s="7">
        <v>0</v>
      </c>
      <c r="R23" s="17" t="s">
        <v>2</v>
      </c>
      <c r="S23" s="7">
        <v>24.9</v>
      </c>
    </row>
    <row r="24" spans="1:19" ht="15" customHeight="1">
      <c r="A24" s="16"/>
      <c r="B24" s="6">
        <v>2007</v>
      </c>
      <c r="C24" s="7">
        <v>11.8</v>
      </c>
      <c r="D24" s="8">
        <v>0.9</v>
      </c>
      <c r="E24" s="8">
        <v>0.2</v>
      </c>
      <c r="F24" s="8">
        <v>0.2</v>
      </c>
      <c r="G24" s="8">
        <v>0.9</v>
      </c>
      <c r="H24" s="8">
        <v>9.6</v>
      </c>
      <c r="I24" s="7">
        <v>18</v>
      </c>
      <c r="J24" s="8">
        <v>1</v>
      </c>
      <c r="K24" s="8">
        <v>4.5999999999999996</v>
      </c>
      <c r="L24" s="8">
        <v>4.2</v>
      </c>
      <c r="M24" s="8">
        <v>1</v>
      </c>
      <c r="N24" s="8">
        <v>7.2</v>
      </c>
      <c r="O24" s="7">
        <v>29.8</v>
      </c>
      <c r="P24" s="7">
        <v>0.7</v>
      </c>
      <c r="Q24" s="7">
        <v>0</v>
      </c>
      <c r="R24" s="17" t="s">
        <v>2</v>
      </c>
      <c r="S24" s="7">
        <v>30.5</v>
      </c>
    </row>
    <row r="25" spans="1:19" ht="15" customHeight="1">
      <c r="A25" s="16"/>
      <c r="B25" s="6">
        <v>2006</v>
      </c>
      <c r="C25" s="7">
        <v>11</v>
      </c>
      <c r="D25" s="8">
        <v>0.8</v>
      </c>
      <c r="E25" s="8">
        <v>0.3</v>
      </c>
      <c r="F25" s="8">
        <v>0.3</v>
      </c>
      <c r="G25" s="8">
        <v>1.7</v>
      </c>
      <c r="H25" s="8">
        <v>7.9</v>
      </c>
      <c r="I25" s="7">
        <v>21.599999999999998</v>
      </c>
      <c r="J25" s="8">
        <v>1.2</v>
      </c>
      <c r="K25" s="8">
        <v>5.0999999999999996</v>
      </c>
      <c r="L25" s="8">
        <v>4.4000000000000004</v>
      </c>
      <c r="M25" s="8">
        <v>1.2</v>
      </c>
      <c r="N25" s="8">
        <v>9.6999999999999993</v>
      </c>
      <c r="O25" s="7">
        <v>32.599999999999994</v>
      </c>
      <c r="P25" s="7">
        <v>1</v>
      </c>
      <c r="Q25" s="7">
        <v>0</v>
      </c>
      <c r="R25" s="17" t="s">
        <v>2</v>
      </c>
      <c r="S25" s="7">
        <v>33.599999999999994</v>
      </c>
    </row>
    <row r="26" spans="1:19" ht="15" customHeight="1">
      <c r="A26" s="16"/>
      <c r="B26" s="6">
        <v>2005</v>
      </c>
      <c r="C26" s="7">
        <v>13.5</v>
      </c>
      <c r="D26" s="8">
        <v>1.4</v>
      </c>
      <c r="E26" s="8">
        <v>0.3</v>
      </c>
      <c r="F26" s="8">
        <v>0.3</v>
      </c>
      <c r="G26" s="8">
        <v>1.7</v>
      </c>
      <c r="H26" s="8">
        <v>9.8000000000000007</v>
      </c>
      <c r="I26" s="7">
        <v>21.4</v>
      </c>
      <c r="J26" s="8">
        <v>1.8</v>
      </c>
      <c r="K26" s="8">
        <v>5.2</v>
      </c>
      <c r="L26" s="8">
        <v>4.2</v>
      </c>
      <c r="M26" s="8">
        <v>1.2</v>
      </c>
      <c r="N26" s="8">
        <v>9</v>
      </c>
      <c r="O26" s="7">
        <v>34.9</v>
      </c>
      <c r="P26" s="7">
        <v>1</v>
      </c>
      <c r="Q26" s="7">
        <v>0</v>
      </c>
      <c r="R26" s="17" t="s">
        <v>2</v>
      </c>
      <c r="S26" s="7">
        <v>35.9</v>
      </c>
    </row>
    <row r="27" spans="1:19" ht="15" customHeight="1">
      <c r="A27" s="16"/>
      <c r="B27" s="6">
        <v>2004</v>
      </c>
      <c r="C27" s="7">
        <v>12.8</v>
      </c>
      <c r="D27" s="8">
        <v>1.6</v>
      </c>
      <c r="E27" s="8">
        <v>0.3</v>
      </c>
      <c r="F27" s="8">
        <v>0.3</v>
      </c>
      <c r="G27" s="8">
        <v>1.5</v>
      </c>
      <c r="H27" s="8">
        <v>9.1</v>
      </c>
      <c r="I27" s="7">
        <v>21.1</v>
      </c>
      <c r="J27" s="8">
        <v>1.9</v>
      </c>
      <c r="K27" s="8">
        <v>5.5</v>
      </c>
      <c r="L27" s="8">
        <v>3.9</v>
      </c>
      <c r="M27" s="8">
        <v>1.2</v>
      </c>
      <c r="N27" s="8">
        <v>8.6</v>
      </c>
      <c r="O27" s="7">
        <v>33.9</v>
      </c>
      <c r="P27" s="7">
        <v>0.5</v>
      </c>
      <c r="Q27" s="7">
        <v>0</v>
      </c>
      <c r="R27" s="17" t="s">
        <v>1</v>
      </c>
      <c r="S27" s="7">
        <v>34.4</v>
      </c>
    </row>
    <row r="28" spans="1:19" ht="15" customHeight="1">
      <c r="A28" s="16"/>
      <c r="B28" s="6">
        <v>2003</v>
      </c>
      <c r="C28" s="7">
        <v>13.3</v>
      </c>
      <c r="D28" s="8">
        <v>1.8</v>
      </c>
      <c r="E28" s="8">
        <v>0.3</v>
      </c>
      <c r="F28" s="8">
        <v>0.4</v>
      </c>
      <c r="G28" s="8">
        <v>1.4</v>
      </c>
      <c r="H28" s="8">
        <v>9.4</v>
      </c>
      <c r="I28" s="7">
        <v>19.2</v>
      </c>
      <c r="J28" s="8">
        <v>2</v>
      </c>
      <c r="K28" s="8">
        <v>3.6</v>
      </c>
      <c r="L28" s="8">
        <v>3.9</v>
      </c>
      <c r="M28" s="8">
        <v>1.2</v>
      </c>
      <c r="N28" s="8">
        <v>8.5</v>
      </c>
      <c r="O28" s="7">
        <v>32.5</v>
      </c>
      <c r="P28" s="7">
        <v>0.2</v>
      </c>
      <c r="Q28" s="7">
        <v>0</v>
      </c>
      <c r="R28" s="17" t="s">
        <v>1</v>
      </c>
      <c r="S28" s="7">
        <v>32.700000000000003</v>
      </c>
    </row>
    <row r="29" spans="1:19" ht="15" customHeight="1">
      <c r="A29" s="16"/>
      <c r="B29" s="6">
        <v>2002</v>
      </c>
      <c r="C29" s="7">
        <v>19.100000000000001</v>
      </c>
      <c r="D29" s="8">
        <v>4.0999999999999996</v>
      </c>
      <c r="E29" s="8">
        <v>0.6</v>
      </c>
      <c r="F29" s="8">
        <v>0.4</v>
      </c>
      <c r="G29" s="8">
        <v>4.3</v>
      </c>
      <c r="H29" s="8">
        <v>9.6999999999999993</v>
      </c>
      <c r="I29" s="7">
        <v>16</v>
      </c>
      <c r="J29" s="8">
        <v>2.2999999999999998</v>
      </c>
      <c r="K29" s="8">
        <v>5.5</v>
      </c>
      <c r="L29" s="8">
        <v>3.6</v>
      </c>
      <c r="M29" s="8">
        <v>1.2</v>
      </c>
      <c r="N29" s="8">
        <v>3.4</v>
      </c>
      <c r="O29" s="7">
        <v>35.1</v>
      </c>
      <c r="P29" s="7">
        <v>1.7</v>
      </c>
      <c r="Q29" s="7">
        <v>0</v>
      </c>
      <c r="R29" s="17">
        <v>1.6</v>
      </c>
      <c r="S29" s="7">
        <v>38.4</v>
      </c>
    </row>
    <row r="30" spans="1:19" ht="15" customHeight="1">
      <c r="A30" s="16"/>
      <c r="B30" s="6">
        <v>2001</v>
      </c>
      <c r="C30" s="7">
        <v>19.2</v>
      </c>
      <c r="D30" s="8">
        <v>4</v>
      </c>
      <c r="E30" s="8">
        <v>0.5</v>
      </c>
      <c r="F30" s="8">
        <v>0.5</v>
      </c>
      <c r="G30" s="8">
        <v>4.5</v>
      </c>
      <c r="H30" s="8">
        <v>9.6999999999999993</v>
      </c>
      <c r="I30" s="7">
        <v>16</v>
      </c>
      <c r="J30" s="8">
        <v>2.5</v>
      </c>
      <c r="K30" s="8">
        <v>5.4</v>
      </c>
      <c r="L30" s="8">
        <v>3.6</v>
      </c>
      <c r="M30" s="8">
        <v>1.2</v>
      </c>
      <c r="N30" s="8">
        <v>3.3</v>
      </c>
      <c r="O30" s="7">
        <v>35.200000000000003</v>
      </c>
      <c r="P30" s="7">
        <v>1.5</v>
      </c>
      <c r="Q30" s="7">
        <v>0</v>
      </c>
      <c r="R30" s="17">
        <v>1.5</v>
      </c>
      <c r="S30" s="7">
        <v>38.200000000000003</v>
      </c>
    </row>
    <row r="31" spans="1:19" ht="15" customHeight="1">
      <c r="A31" s="16"/>
      <c r="B31" s="6">
        <v>2000</v>
      </c>
      <c r="C31" s="7">
        <v>19.899999999999999</v>
      </c>
      <c r="D31" s="8">
        <v>3</v>
      </c>
      <c r="E31" s="8">
        <v>0.5</v>
      </c>
      <c r="F31" s="8">
        <v>0.4</v>
      </c>
      <c r="G31" s="8">
        <v>5.5</v>
      </c>
      <c r="H31" s="8">
        <v>10.5</v>
      </c>
      <c r="I31" s="7">
        <v>15.9</v>
      </c>
      <c r="J31" s="8">
        <v>2.5</v>
      </c>
      <c r="K31" s="8">
        <v>5.5</v>
      </c>
      <c r="L31" s="8">
        <v>3.6</v>
      </c>
      <c r="M31" s="8">
        <v>1.2</v>
      </c>
      <c r="N31" s="8">
        <v>3.1</v>
      </c>
      <c r="O31" s="7">
        <v>35.799999999999997</v>
      </c>
      <c r="P31" s="7">
        <v>1.5</v>
      </c>
      <c r="Q31" s="7">
        <v>0</v>
      </c>
      <c r="R31" s="17">
        <v>1.9</v>
      </c>
      <c r="S31" s="7">
        <v>39.200000000000003</v>
      </c>
    </row>
    <row r="32" spans="1:19" ht="15" customHeight="1">
      <c r="A32" s="16"/>
      <c r="B32" s="6">
        <v>1999</v>
      </c>
      <c r="C32" s="7">
        <v>19.600000000000001</v>
      </c>
      <c r="D32" s="8">
        <v>3.4</v>
      </c>
      <c r="E32" s="8">
        <v>0.6</v>
      </c>
      <c r="F32" s="8">
        <v>0.6</v>
      </c>
      <c r="G32" s="8">
        <v>4.4000000000000004</v>
      </c>
      <c r="H32" s="8">
        <v>10.6</v>
      </c>
      <c r="I32" s="7">
        <v>16.899999999999999</v>
      </c>
      <c r="J32" s="8">
        <v>2.5</v>
      </c>
      <c r="K32" s="8">
        <v>6.2</v>
      </c>
      <c r="L32" s="8">
        <v>3.8</v>
      </c>
      <c r="M32" s="8">
        <v>1.3</v>
      </c>
      <c r="N32" s="8">
        <v>3.1</v>
      </c>
      <c r="O32" s="7">
        <v>36.5</v>
      </c>
      <c r="P32" s="7">
        <v>0.5</v>
      </c>
      <c r="Q32" s="7">
        <v>0</v>
      </c>
      <c r="R32" s="17">
        <v>1.9</v>
      </c>
      <c r="S32" s="7">
        <v>38.9</v>
      </c>
    </row>
    <row r="33" spans="1:19" ht="15" customHeight="1">
      <c r="A33" s="16"/>
      <c r="B33" s="6">
        <v>1998</v>
      </c>
      <c r="C33" s="7">
        <v>19.600000000000001</v>
      </c>
      <c r="D33" s="8">
        <v>3.5</v>
      </c>
      <c r="E33" s="8">
        <v>0.6</v>
      </c>
      <c r="F33" s="8">
        <v>0.5</v>
      </c>
      <c r="G33" s="8">
        <v>4.5</v>
      </c>
      <c r="H33" s="8">
        <v>10.5</v>
      </c>
      <c r="I33" s="7">
        <v>16.600000000000001</v>
      </c>
      <c r="J33" s="8">
        <v>2.5</v>
      </c>
      <c r="K33" s="8">
        <v>6.2</v>
      </c>
      <c r="L33" s="8">
        <v>3.7</v>
      </c>
      <c r="M33" s="8">
        <v>1.2</v>
      </c>
      <c r="N33" s="8">
        <v>3</v>
      </c>
      <c r="O33" s="7">
        <v>36.200000000000003</v>
      </c>
      <c r="P33" s="7">
        <v>0.6</v>
      </c>
      <c r="Q33" s="7">
        <v>0</v>
      </c>
      <c r="R33" s="17">
        <v>2</v>
      </c>
      <c r="S33" s="7">
        <v>38.799999999999997</v>
      </c>
    </row>
    <row r="34" spans="1:19" ht="15" customHeight="1">
      <c r="A34" s="16"/>
      <c r="B34" s="6">
        <v>1997</v>
      </c>
      <c r="C34" s="7">
        <v>17.5</v>
      </c>
      <c r="D34" s="8">
        <v>2.1</v>
      </c>
      <c r="E34" s="8">
        <v>0.7</v>
      </c>
      <c r="F34" s="8">
        <v>0.4</v>
      </c>
      <c r="G34" s="8">
        <v>4.1399999999999997</v>
      </c>
      <c r="H34" s="8">
        <v>10.199999999999999</v>
      </c>
      <c r="I34" s="7">
        <v>16.5</v>
      </c>
      <c r="J34" s="8">
        <v>2.2999999999999998</v>
      </c>
      <c r="K34" s="8">
        <v>6.9</v>
      </c>
      <c r="L34" s="8">
        <v>3.6</v>
      </c>
      <c r="M34" s="8">
        <v>1.2</v>
      </c>
      <c r="N34" s="8">
        <v>2.5</v>
      </c>
      <c r="O34" s="7">
        <v>34</v>
      </c>
      <c r="P34" s="7">
        <v>1.9</v>
      </c>
      <c r="Q34" s="7">
        <v>0</v>
      </c>
      <c r="R34" s="17">
        <v>2.2999999999999998</v>
      </c>
      <c r="S34" s="7">
        <v>38.200000000000003</v>
      </c>
    </row>
    <row r="35" spans="1:19" ht="15" customHeight="1">
      <c r="A35" s="16"/>
      <c r="B35" s="6">
        <v>1996</v>
      </c>
      <c r="C35" s="7">
        <v>19.2</v>
      </c>
      <c r="D35" s="8">
        <v>2.5</v>
      </c>
      <c r="E35" s="8">
        <v>0.7</v>
      </c>
      <c r="F35" s="8">
        <v>0.4</v>
      </c>
      <c r="G35" s="8">
        <v>2.2000000000000002</v>
      </c>
      <c r="H35" s="8">
        <v>13.4</v>
      </c>
      <c r="I35" s="7">
        <v>17.100000000000001</v>
      </c>
      <c r="J35" s="8">
        <v>2.2999999999999998</v>
      </c>
      <c r="K35" s="8">
        <v>7.2</v>
      </c>
      <c r="L35" s="8">
        <v>4</v>
      </c>
      <c r="M35" s="8">
        <v>1.1000000000000001</v>
      </c>
      <c r="N35" s="8">
        <v>2.5</v>
      </c>
      <c r="O35" s="7">
        <v>36.299999999999997</v>
      </c>
      <c r="P35" s="7">
        <v>1.7</v>
      </c>
      <c r="Q35" s="7">
        <v>0</v>
      </c>
      <c r="R35" s="17">
        <v>2.2999999999999998</v>
      </c>
      <c r="S35" s="7">
        <v>40.299999999999997</v>
      </c>
    </row>
    <row r="36" spans="1:19" ht="15" customHeight="1">
      <c r="A36" s="16"/>
      <c r="B36" s="6">
        <v>1995</v>
      </c>
      <c r="C36" s="7">
        <v>18.7</v>
      </c>
      <c r="D36" s="8">
        <v>2.5</v>
      </c>
      <c r="E36" s="8">
        <v>0.7</v>
      </c>
      <c r="F36" s="8">
        <v>0.5</v>
      </c>
      <c r="G36" s="8">
        <v>1.8</v>
      </c>
      <c r="H36" s="8">
        <v>13.2</v>
      </c>
      <c r="I36" s="7">
        <v>16.8</v>
      </c>
      <c r="J36" s="8">
        <v>2.1</v>
      </c>
      <c r="K36" s="8">
        <v>7.2</v>
      </c>
      <c r="L36" s="8">
        <v>4</v>
      </c>
      <c r="M36" s="8">
        <v>1</v>
      </c>
      <c r="N36" s="8">
        <v>2.5</v>
      </c>
      <c r="O36" s="7">
        <v>35.5</v>
      </c>
      <c r="P36" s="7">
        <v>2</v>
      </c>
      <c r="Q36" s="7">
        <v>0</v>
      </c>
      <c r="R36" s="17">
        <v>2.5</v>
      </c>
      <c r="S36" s="7">
        <v>40</v>
      </c>
    </row>
    <row r="37" spans="1:19" ht="15" customHeight="1">
      <c r="A37" s="16"/>
      <c r="B37" s="6">
        <v>1994</v>
      </c>
      <c r="C37" s="7">
        <v>17.399999999999999</v>
      </c>
      <c r="D37" s="8">
        <v>2.8</v>
      </c>
      <c r="E37" s="8">
        <v>0.6</v>
      </c>
      <c r="F37" s="8">
        <v>0.8</v>
      </c>
      <c r="G37" s="8">
        <v>1.5</v>
      </c>
      <c r="H37" s="8">
        <v>11.7</v>
      </c>
      <c r="I37" s="7">
        <v>16.600000000000001</v>
      </c>
      <c r="J37" s="8">
        <v>2.1</v>
      </c>
      <c r="K37" s="8">
        <v>7.2</v>
      </c>
      <c r="L37" s="8">
        <v>3.8</v>
      </c>
      <c r="M37" s="8">
        <v>1</v>
      </c>
      <c r="N37" s="8">
        <v>2.5</v>
      </c>
      <c r="O37" s="7">
        <v>34</v>
      </c>
      <c r="P37" s="7">
        <v>3.3</v>
      </c>
      <c r="Q37" s="7">
        <v>0</v>
      </c>
      <c r="R37" s="17">
        <v>2.6</v>
      </c>
      <c r="S37" s="7">
        <v>39.9</v>
      </c>
    </row>
    <row r="38" spans="1:19" ht="15" customHeight="1">
      <c r="A38" s="16"/>
      <c r="B38" s="6">
        <v>1993</v>
      </c>
      <c r="C38" s="7">
        <v>21.4</v>
      </c>
      <c r="D38" s="8">
        <v>4</v>
      </c>
      <c r="E38" s="8">
        <v>1</v>
      </c>
      <c r="F38" s="8">
        <v>0.6</v>
      </c>
      <c r="G38" s="8">
        <v>3.8</v>
      </c>
      <c r="H38" s="8">
        <v>12</v>
      </c>
      <c r="I38" s="7">
        <v>16.600000000000001</v>
      </c>
      <c r="J38" s="8">
        <v>2.2999999999999998</v>
      </c>
      <c r="K38" s="8">
        <v>7.5</v>
      </c>
      <c r="L38" s="8">
        <v>3.5</v>
      </c>
      <c r="M38" s="8">
        <v>1.3</v>
      </c>
      <c r="N38" s="8">
        <v>1.9</v>
      </c>
      <c r="O38" s="7">
        <v>38</v>
      </c>
      <c r="P38" s="7">
        <v>0.4</v>
      </c>
      <c r="Q38" s="7">
        <v>0</v>
      </c>
      <c r="R38" s="17" t="s">
        <v>0</v>
      </c>
      <c r="S38" s="7">
        <v>38.4</v>
      </c>
    </row>
    <row r="39" spans="1:19" ht="15" customHeight="1">
      <c r="A39" s="16"/>
      <c r="B39" s="6">
        <v>1992</v>
      </c>
      <c r="C39" s="7">
        <v>21.3</v>
      </c>
      <c r="D39" s="8">
        <v>3.4</v>
      </c>
      <c r="E39" s="8">
        <v>1</v>
      </c>
      <c r="F39" s="8">
        <v>0.5</v>
      </c>
      <c r="G39" s="8">
        <v>3.7</v>
      </c>
      <c r="H39" s="8">
        <v>12.7</v>
      </c>
      <c r="I39" s="7">
        <v>16.600000000000001</v>
      </c>
      <c r="J39" s="8">
        <v>2.4</v>
      </c>
      <c r="K39" s="8">
        <v>7.5</v>
      </c>
      <c r="L39" s="8">
        <v>3.5</v>
      </c>
      <c r="M39" s="8">
        <v>1.3</v>
      </c>
      <c r="N39" s="8">
        <v>1.9</v>
      </c>
      <c r="O39" s="7">
        <v>37.9</v>
      </c>
      <c r="P39" s="7">
        <v>0.1</v>
      </c>
      <c r="Q39" s="7">
        <v>0</v>
      </c>
      <c r="R39" s="17" t="s">
        <v>0</v>
      </c>
      <c r="S39" s="7">
        <v>38</v>
      </c>
    </row>
    <row r="40" spans="1:19" ht="15" customHeight="1">
      <c r="A40" s="16"/>
      <c r="B40" s="6">
        <v>1991</v>
      </c>
      <c r="C40" s="7">
        <v>20.399999999999999</v>
      </c>
      <c r="D40" s="8">
        <v>2</v>
      </c>
      <c r="E40" s="8">
        <v>1</v>
      </c>
      <c r="F40" s="8">
        <v>0.3</v>
      </c>
      <c r="G40" s="8">
        <v>5</v>
      </c>
      <c r="H40" s="8">
        <v>12.1</v>
      </c>
      <c r="I40" s="7">
        <v>16.5</v>
      </c>
      <c r="J40" s="8">
        <v>2.5</v>
      </c>
      <c r="K40" s="8">
        <v>7.5</v>
      </c>
      <c r="L40" s="8">
        <v>3.4</v>
      </c>
      <c r="M40" s="8">
        <v>1.3</v>
      </c>
      <c r="N40" s="8">
        <v>1.8</v>
      </c>
      <c r="O40" s="7">
        <v>36.9</v>
      </c>
      <c r="P40" s="7">
        <v>0.2</v>
      </c>
      <c r="Q40" s="7">
        <v>0</v>
      </c>
      <c r="R40" s="17" t="s">
        <v>0</v>
      </c>
      <c r="S40" s="7">
        <v>37.1</v>
      </c>
    </row>
    <row r="41" spans="1:19" ht="15" customHeight="1">
      <c r="A41" s="16"/>
      <c r="B41" s="6">
        <v>1990</v>
      </c>
      <c r="C41" s="7">
        <v>20</v>
      </c>
      <c r="D41" s="8">
        <v>2.7</v>
      </c>
      <c r="E41" s="8">
        <v>1</v>
      </c>
      <c r="F41" s="8">
        <v>0.9</v>
      </c>
      <c r="G41" s="8">
        <v>4</v>
      </c>
      <c r="H41" s="8">
        <v>11.4</v>
      </c>
      <c r="I41" s="7">
        <v>16.100000000000001</v>
      </c>
      <c r="J41" s="8">
        <v>2.4</v>
      </c>
      <c r="K41" s="8">
        <v>7.5</v>
      </c>
      <c r="L41" s="8">
        <v>3.3</v>
      </c>
      <c r="M41" s="8">
        <v>1.1000000000000001</v>
      </c>
      <c r="N41" s="8">
        <v>1.8</v>
      </c>
      <c r="O41" s="7">
        <v>36.1</v>
      </c>
      <c r="P41" s="7">
        <v>0.3</v>
      </c>
      <c r="Q41" s="7">
        <v>0</v>
      </c>
      <c r="R41" s="17" t="s">
        <v>0</v>
      </c>
      <c r="S41" s="7">
        <v>36.4</v>
      </c>
    </row>
    <row r="42" spans="1:19" ht="15" customHeight="1">
      <c r="A42" s="16"/>
      <c r="B42" s="6">
        <v>1989</v>
      </c>
      <c r="C42" s="7">
        <v>18.899999999999999</v>
      </c>
      <c r="D42" s="8">
        <v>3</v>
      </c>
      <c r="E42" s="8">
        <v>1</v>
      </c>
      <c r="F42" s="8">
        <v>0.7</v>
      </c>
      <c r="G42" s="8">
        <v>3</v>
      </c>
      <c r="H42" s="8">
        <v>11.2</v>
      </c>
      <c r="I42" s="7">
        <v>15.7</v>
      </c>
      <c r="J42" s="8">
        <v>2.2999999999999998</v>
      </c>
      <c r="K42" s="8">
        <v>7.3</v>
      </c>
      <c r="L42" s="8">
        <v>3.3</v>
      </c>
      <c r="M42" s="8">
        <v>1</v>
      </c>
      <c r="N42" s="8">
        <v>1.8</v>
      </c>
      <c r="O42" s="7">
        <v>34.6</v>
      </c>
      <c r="P42" s="7">
        <v>0.5</v>
      </c>
      <c r="Q42" s="7">
        <v>0</v>
      </c>
      <c r="R42" s="17" t="s">
        <v>0</v>
      </c>
      <c r="S42" s="7">
        <v>35.1</v>
      </c>
    </row>
    <row r="43" spans="1:19" ht="15" customHeight="1">
      <c r="A43" s="16"/>
      <c r="B43" s="6">
        <v>1988</v>
      </c>
      <c r="C43" s="7">
        <v>17.3</v>
      </c>
      <c r="D43" s="8">
        <v>2.7</v>
      </c>
      <c r="E43" s="8">
        <v>0.8</v>
      </c>
      <c r="F43" s="8">
        <v>0.7</v>
      </c>
      <c r="G43" s="8">
        <v>2.2000000000000002</v>
      </c>
      <c r="H43" s="8">
        <v>10.9</v>
      </c>
      <c r="I43" s="7">
        <v>15.4</v>
      </c>
      <c r="J43" s="8">
        <v>2.4</v>
      </c>
      <c r="K43" s="8">
        <v>7.2</v>
      </c>
      <c r="L43" s="8">
        <v>3.3</v>
      </c>
      <c r="M43" s="8">
        <v>0.9</v>
      </c>
      <c r="N43" s="8">
        <v>1.6</v>
      </c>
      <c r="O43" s="7">
        <v>32.700000000000003</v>
      </c>
      <c r="P43" s="7">
        <v>0.3</v>
      </c>
      <c r="Q43" s="7">
        <v>0</v>
      </c>
      <c r="R43" s="17" t="s">
        <v>0</v>
      </c>
      <c r="S43" s="7">
        <v>33</v>
      </c>
    </row>
    <row r="44" spans="1:19" ht="15" customHeight="1">
      <c r="A44" s="16"/>
      <c r="B44" s="6">
        <v>1987</v>
      </c>
      <c r="C44" s="7">
        <v>16.899999999999999</v>
      </c>
      <c r="D44" s="8">
        <v>2.1</v>
      </c>
      <c r="E44" s="8">
        <v>1</v>
      </c>
      <c r="F44" s="8">
        <v>0.7</v>
      </c>
      <c r="G44" s="8">
        <v>2.4</v>
      </c>
      <c r="H44" s="8">
        <v>10.7</v>
      </c>
      <c r="I44" s="7">
        <v>15</v>
      </c>
      <c r="J44" s="8">
        <v>2.5</v>
      </c>
      <c r="K44" s="8">
        <v>7</v>
      </c>
      <c r="L44" s="8">
        <v>3.2</v>
      </c>
      <c r="M44" s="8">
        <v>0.7</v>
      </c>
      <c r="N44" s="8">
        <v>1.6</v>
      </c>
      <c r="O44" s="7">
        <v>31.9</v>
      </c>
      <c r="P44" s="7">
        <v>0.5</v>
      </c>
      <c r="Q44" s="7">
        <v>0</v>
      </c>
      <c r="R44" s="17" t="s">
        <v>0</v>
      </c>
      <c r="S44" s="7">
        <v>32.4</v>
      </c>
    </row>
    <row r="45" spans="1:19" ht="15" customHeight="1">
      <c r="A45" s="16"/>
      <c r="B45" s="6">
        <v>1986</v>
      </c>
      <c r="C45" s="7">
        <v>16.722408026755854</v>
      </c>
      <c r="D45" s="8">
        <v>2.0066889632107023</v>
      </c>
      <c r="E45" s="8">
        <v>1.0702341137123745</v>
      </c>
      <c r="F45" s="8">
        <v>0.66889632107023411</v>
      </c>
      <c r="G45" s="8">
        <v>2.6755852842809364</v>
      </c>
      <c r="H45" s="8">
        <v>10.301003344481606</v>
      </c>
      <c r="I45" s="7">
        <v>14.581939799331103</v>
      </c>
      <c r="J45" s="8">
        <v>2.5418060200668897</v>
      </c>
      <c r="K45" s="8">
        <v>6.8227424749163879</v>
      </c>
      <c r="L45" s="8">
        <v>2.9431438127090299</v>
      </c>
      <c r="M45" s="8">
        <v>0.66889632107023411</v>
      </c>
      <c r="N45" s="8">
        <v>1.6053511705685619</v>
      </c>
      <c r="O45" s="7">
        <v>31.304347826086957</v>
      </c>
      <c r="P45" s="7">
        <v>0.53511705685618727</v>
      </c>
      <c r="Q45" s="7">
        <v>0</v>
      </c>
      <c r="R45" s="17" t="s">
        <v>0</v>
      </c>
      <c r="S45" s="7">
        <v>31.839464882943144</v>
      </c>
    </row>
    <row r="46" spans="1:19" ht="15" customHeight="1">
      <c r="A46" s="16"/>
      <c r="B46" s="6">
        <v>1985</v>
      </c>
      <c r="C46" s="7">
        <v>16.3</v>
      </c>
      <c r="D46" s="8">
        <v>2</v>
      </c>
      <c r="E46" s="8">
        <v>1</v>
      </c>
      <c r="F46" s="8">
        <v>1</v>
      </c>
      <c r="G46" s="8">
        <v>2.2999999999999998</v>
      </c>
      <c r="H46" s="8">
        <v>10</v>
      </c>
      <c r="I46" s="7">
        <v>14.4</v>
      </c>
      <c r="J46" s="8">
        <v>2.5</v>
      </c>
      <c r="K46" s="8">
        <v>6.7</v>
      </c>
      <c r="L46" s="8">
        <v>3.1</v>
      </c>
      <c r="M46" s="8">
        <v>0.5</v>
      </c>
      <c r="N46" s="8">
        <v>1.6</v>
      </c>
      <c r="O46" s="7">
        <v>30.7</v>
      </c>
      <c r="P46" s="7">
        <v>0.8</v>
      </c>
      <c r="Q46" s="7">
        <v>0</v>
      </c>
      <c r="R46" s="17" t="s">
        <v>0</v>
      </c>
      <c r="S46" s="7">
        <v>31.5</v>
      </c>
    </row>
    <row r="47" spans="1:19" ht="15" customHeight="1">
      <c r="A47" s="16"/>
      <c r="B47" s="6">
        <v>1984</v>
      </c>
      <c r="C47" s="7">
        <v>19.397993311036789</v>
      </c>
      <c r="D47" s="8">
        <v>2.1404682274247491</v>
      </c>
      <c r="E47" s="8">
        <v>0.9364548494983278</v>
      </c>
      <c r="F47" s="8">
        <v>0.66889632107023411</v>
      </c>
      <c r="G47" s="8">
        <v>2.6755852842809364</v>
      </c>
      <c r="H47" s="8">
        <v>12.976588628762542</v>
      </c>
      <c r="I47" s="7">
        <v>14.849498327759198</v>
      </c>
      <c r="J47" s="8">
        <v>2.9431438127090299</v>
      </c>
      <c r="K47" s="8">
        <v>6.2876254180602009</v>
      </c>
      <c r="L47" s="8">
        <v>4.0133779264214047</v>
      </c>
      <c r="M47" s="8">
        <v>0.66889632107023411</v>
      </c>
      <c r="N47" s="8">
        <v>0.9364548494983278</v>
      </c>
      <c r="O47" s="7">
        <v>34.247491638795985</v>
      </c>
      <c r="P47" s="7">
        <v>0.8</v>
      </c>
      <c r="Q47" s="7">
        <v>0</v>
      </c>
      <c r="R47" s="17" t="s">
        <v>0</v>
      </c>
      <c r="S47" s="7">
        <v>35.050167224080269</v>
      </c>
    </row>
    <row r="48" spans="1:19" ht="15" customHeight="1">
      <c r="A48" s="16"/>
      <c r="B48" s="6">
        <v>1983</v>
      </c>
      <c r="C48" s="7">
        <v>19.397993311036789</v>
      </c>
      <c r="D48" s="8">
        <v>2.0066889632107023</v>
      </c>
      <c r="E48" s="8">
        <v>0.9364548494983278</v>
      </c>
      <c r="F48" s="8">
        <v>0.53511705685618727</v>
      </c>
      <c r="G48" s="8">
        <v>2.6755852842809364</v>
      </c>
      <c r="H48" s="8">
        <v>13.244147157190636</v>
      </c>
      <c r="I48" s="7">
        <v>14.314381270903009</v>
      </c>
      <c r="J48" s="8">
        <v>2.9431438127090299</v>
      </c>
      <c r="K48" s="8">
        <v>5.8862876254180598</v>
      </c>
      <c r="L48" s="8">
        <v>4.0133779264214047</v>
      </c>
      <c r="M48" s="8">
        <v>0.53511705685618727</v>
      </c>
      <c r="N48" s="8">
        <v>0.9364548494983278</v>
      </c>
      <c r="O48" s="7">
        <v>33.712374581939798</v>
      </c>
      <c r="P48" s="7">
        <v>1.0702341137123745</v>
      </c>
      <c r="Q48" s="7">
        <v>0</v>
      </c>
      <c r="R48" s="17" t="s">
        <v>0</v>
      </c>
      <c r="S48" s="7">
        <v>34.782608695652172</v>
      </c>
    </row>
    <row r="49" spans="1:42" ht="15" customHeight="1">
      <c r="A49" s="16"/>
      <c r="B49" s="6">
        <v>1982</v>
      </c>
      <c r="C49" s="7">
        <v>16.722408026755854</v>
      </c>
      <c r="D49" s="8">
        <v>2.0066889632107023</v>
      </c>
      <c r="E49" s="8">
        <v>0.80267558528428096</v>
      </c>
      <c r="F49" s="8">
        <v>0.53511705685618727</v>
      </c>
      <c r="G49" s="8">
        <v>0.66889632107023411</v>
      </c>
      <c r="H49" s="8">
        <v>12.709030100334449</v>
      </c>
      <c r="I49" s="7">
        <v>14.046822742474916</v>
      </c>
      <c r="J49" s="8">
        <v>2.9431438127090299</v>
      </c>
      <c r="K49" s="8">
        <v>5.6187290969899664</v>
      </c>
      <c r="L49" s="8">
        <v>3.8795986622073579</v>
      </c>
      <c r="M49" s="8">
        <v>0.66889632107023411</v>
      </c>
      <c r="N49" s="8">
        <v>0.9364548494983278</v>
      </c>
      <c r="O49" s="7">
        <v>30.76923076923077</v>
      </c>
      <c r="P49" s="7">
        <v>1.8729096989966556</v>
      </c>
      <c r="Q49" s="7">
        <v>0</v>
      </c>
      <c r="R49" s="17" t="s">
        <v>0</v>
      </c>
      <c r="S49" s="7">
        <v>32.6</v>
      </c>
    </row>
    <row r="50" spans="1:42" ht="15" customHeight="1">
      <c r="A50" s="16"/>
      <c r="B50" s="6">
        <v>1980</v>
      </c>
      <c r="C50" s="7">
        <v>13.913043478260869</v>
      </c>
      <c r="D50" s="8">
        <v>2.2742474916387958</v>
      </c>
      <c r="E50" s="8">
        <v>0.80267558528428096</v>
      </c>
      <c r="F50" s="8">
        <v>0.40133779264214048</v>
      </c>
      <c r="G50" s="8">
        <v>1.0702341137123745</v>
      </c>
      <c r="H50" s="8">
        <v>9.3645484949832785</v>
      </c>
      <c r="I50" s="7">
        <v>12.575250836120402</v>
      </c>
      <c r="J50" s="8">
        <v>2.6755852842809364</v>
      </c>
      <c r="K50" s="8">
        <v>5.2173913043478262</v>
      </c>
      <c r="L50" s="8">
        <v>3.612040133779264</v>
      </c>
      <c r="M50" s="8">
        <v>0.40133779264214048</v>
      </c>
      <c r="N50" s="8">
        <v>0.66889632107023411</v>
      </c>
      <c r="O50" s="7">
        <v>26.488294314381271</v>
      </c>
      <c r="P50" s="7">
        <v>0.80267558528428096</v>
      </c>
      <c r="Q50" s="7">
        <v>0</v>
      </c>
      <c r="R50" s="17" t="s">
        <v>0</v>
      </c>
      <c r="S50" s="7">
        <v>27.290969899665551</v>
      </c>
    </row>
    <row r="51" spans="1:42" ht="15" customHeight="1">
      <c r="A51" s="16"/>
      <c r="B51" s="6">
        <v>1975</v>
      </c>
      <c r="C51" s="7">
        <v>13</v>
      </c>
      <c r="D51" s="8">
        <v>2.7</v>
      </c>
      <c r="E51" s="8">
        <v>0.8</v>
      </c>
      <c r="F51" s="8">
        <v>0.3</v>
      </c>
      <c r="G51" s="8">
        <v>0.5</v>
      </c>
      <c r="H51" s="8">
        <v>8.6999999999999993</v>
      </c>
      <c r="I51" s="7">
        <v>10.7</v>
      </c>
      <c r="J51" s="8">
        <v>2.7</v>
      </c>
      <c r="K51" s="8">
        <v>4</v>
      </c>
      <c r="L51" s="8">
        <v>3.6</v>
      </c>
      <c r="M51" s="8">
        <v>0.4</v>
      </c>
      <c r="N51" s="8">
        <v>0</v>
      </c>
      <c r="O51" s="7">
        <v>23.7</v>
      </c>
      <c r="P51" s="7">
        <v>2</v>
      </c>
      <c r="Q51" s="7">
        <v>0</v>
      </c>
      <c r="R51" s="17" t="s">
        <v>0</v>
      </c>
      <c r="S51" s="7">
        <v>25.7</v>
      </c>
    </row>
    <row r="52" spans="1:42" ht="15" customHeight="1">
      <c r="A52" s="16"/>
      <c r="B52" s="6">
        <v>1973</v>
      </c>
      <c r="C52" s="7">
        <v>21</v>
      </c>
      <c r="D52" s="8">
        <v>0</v>
      </c>
      <c r="E52" s="8">
        <v>2</v>
      </c>
      <c r="F52" s="8">
        <v>0.3</v>
      </c>
      <c r="G52" s="8">
        <v>1.6</v>
      </c>
      <c r="H52" s="8">
        <v>17.100000000000001</v>
      </c>
      <c r="I52" s="7">
        <v>21.8</v>
      </c>
      <c r="J52" s="8">
        <v>2.7</v>
      </c>
      <c r="K52" s="8">
        <v>14.7</v>
      </c>
      <c r="L52" s="8">
        <v>4</v>
      </c>
      <c r="M52" s="8">
        <v>0.4</v>
      </c>
      <c r="N52" s="8">
        <v>0</v>
      </c>
      <c r="O52" s="7">
        <v>42.8</v>
      </c>
      <c r="P52" s="7">
        <v>0</v>
      </c>
      <c r="Q52" s="7">
        <v>0</v>
      </c>
      <c r="R52" s="17" t="s">
        <v>0</v>
      </c>
      <c r="S52" s="7">
        <v>42.8</v>
      </c>
    </row>
    <row r="53" spans="1:42" ht="15" customHeight="1">
      <c r="A53" s="16"/>
      <c r="B53" s="9">
        <v>1960</v>
      </c>
      <c r="C53" s="10">
        <v>14.2</v>
      </c>
      <c r="D53" s="11">
        <v>3.9</v>
      </c>
      <c r="E53" s="11">
        <v>1.7</v>
      </c>
      <c r="F53" s="11">
        <v>0.1</v>
      </c>
      <c r="G53" s="11">
        <v>1.1000000000000001</v>
      </c>
      <c r="H53" s="11">
        <v>7.4</v>
      </c>
      <c r="I53" s="10">
        <v>5.9</v>
      </c>
      <c r="J53" s="11">
        <v>1.1000000000000001</v>
      </c>
      <c r="K53" s="11">
        <v>4.3</v>
      </c>
      <c r="L53" s="11">
        <v>0.5</v>
      </c>
      <c r="M53" s="11">
        <v>0</v>
      </c>
      <c r="N53" s="11">
        <v>0</v>
      </c>
      <c r="O53" s="10">
        <v>20.100000000000001</v>
      </c>
      <c r="P53" s="10">
        <v>0</v>
      </c>
      <c r="Q53" s="10">
        <v>0</v>
      </c>
      <c r="R53" s="18" t="s">
        <v>0</v>
      </c>
      <c r="S53" s="10">
        <v>20.100000000000001</v>
      </c>
    </row>
    <row r="54" spans="1:42" s="189" customFormat="1" ht="12.75" customHeight="1">
      <c r="B54" s="193" t="s">
        <v>163</v>
      </c>
      <c r="C54" s="219"/>
      <c r="AN54" s="220"/>
      <c r="AO54" s="220"/>
      <c r="AP54" s="220"/>
    </row>
    <row r="55" spans="1:42" ht="13.5" thickBot="1"/>
    <row r="56" spans="1:42" ht="16.5" customHeight="1" thickTop="1">
      <c r="B56" s="12" t="str">
        <f>'1'!B37</f>
        <v>(Last Update: 11/03/2026)</v>
      </c>
      <c r="C56" s="13"/>
      <c r="D56" s="13"/>
      <c r="E56" s="13"/>
      <c r="F56" s="13"/>
      <c r="G56" s="13"/>
      <c r="H56" s="13"/>
      <c r="I56" s="13"/>
      <c r="J56" s="13"/>
      <c r="K56" s="13"/>
      <c r="L56" s="13"/>
      <c r="M56" s="13"/>
      <c r="N56" s="13"/>
      <c r="O56" s="13"/>
      <c r="P56" s="13"/>
      <c r="Q56" s="13"/>
      <c r="R56" s="13"/>
      <c r="S56" s="13"/>
    </row>
    <row r="57" spans="1:42" ht="4.5" customHeight="1">
      <c r="B57" s="14"/>
    </row>
    <row r="58" spans="1:42" ht="16.5" customHeight="1">
      <c r="B58" s="15" t="str">
        <f>+'1'!B39</f>
        <v>COPYRIGHT © :2026, REPUBLIC OF CYPRUS, STATISTICAL SERVICE</v>
      </c>
    </row>
  </sheetData>
  <mergeCells count="10">
    <mergeCell ref="B4:B7"/>
    <mergeCell ref="C4:S4"/>
    <mergeCell ref="C5:O5"/>
    <mergeCell ref="P5:P7"/>
    <mergeCell ref="Q5:Q7"/>
    <mergeCell ref="R5:R7"/>
    <mergeCell ref="S5:S7"/>
    <mergeCell ref="C6:H6"/>
    <mergeCell ref="I6:N6"/>
    <mergeCell ref="O6:O7"/>
  </mergeCells>
  <phoneticPr fontId="0" type="noConversion"/>
  <printOptions horizontalCentered="1"/>
  <pageMargins left="0.15748031496062992" right="0.15748031496062992" top="0.19685039370078741" bottom="0.19685039370078741" header="0.15748031496062992" footer="0.15748031496062992"/>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cols>
    <col min="1" max="1" width="2.140625" style="3" customWidth="1"/>
    <col min="2" max="2" width="5.85546875" style="3" customWidth="1"/>
    <col min="3" max="3" width="8" style="3" customWidth="1"/>
    <col min="4" max="4" width="8.140625" style="3" customWidth="1"/>
    <col min="5" max="5" width="8.5703125" style="3" customWidth="1"/>
    <col min="6" max="6" width="7.5703125" style="3" customWidth="1"/>
    <col min="7" max="7" width="9.85546875" style="3" bestFit="1" customWidth="1"/>
    <col min="8" max="8" width="13.140625" style="3" bestFit="1" customWidth="1"/>
    <col min="9" max="9" width="13.42578125" style="3" bestFit="1" customWidth="1"/>
    <col min="10" max="10" width="11.140625" style="3" customWidth="1"/>
    <col min="11" max="11" width="9.42578125" style="3" customWidth="1"/>
    <col min="12" max="12" width="9" style="3" customWidth="1"/>
    <col min="13" max="13" width="8.5703125" style="3" customWidth="1"/>
    <col min="14" max="14" width="10" style="3" customWidth="1"/>
    <col min="15" max="15" width="7.7109375" style="3" customWidth="1"/>
    <col min="16" max="16" width="7.5703125" style="3" customWidth="1"/>
    <col min="17" max="17" width="10.5703125" style="3" bestFit="1" customWidth="1"/>
    <col min="18" max="18" width="8.42578125" style="3" customWidth="1"/>
    <col min="19" max="19" width="8.7109375" style="3" customWidth="1"/>
    <col min="20" max="20" width="8.5703125" style="3" customWidth="1"/>
    <col min="21" max="22" width="8" style="3" customWidth="1"/>
    <col min="23" max="23" width="2.140625" style="3" customWidth="1"/>
    <col min="24" max="16384" width="9.140625" style="3"/>
  </cols>
  <sheetData>
    <row r="1" spans="2:22" ht="36.75" customHeight="1" thickBot="1">
      <c r="B1" s="1" t="s">
        <v>187</v>
      </c>
      <c r="C1" s="2"/>
      <c r="D1" s="2"/>
      <c r="E1" s="2"/>
      <c r="F1" s="2"/>
      <c r="G1" s="2"/>
      <c r="H1" s="2"/>
      <c r="I1" s="2"/>
      <c r="J1" s="2"/>
      <c r="K1" s="2"/>
      <c r="L1" s="2"/>
      <c r="M1" s="2"/>
      <c r="N1" s="2"/>
      <c r="O1" s="2"/>
      <c r="P1" s="2"/>
      <c r="Q1" s="2"/>
      <c r="R1" s="2"/>
      <c r="S1" s="2"/>
      <c r="T1" s="2"/>
      <c r="U1" s="2"/>
      <c r="V1" s="2"/>
    </row>
    <row r="2" spans="2:22" ht="18.75" customHeight="1" thickTop="1"/>
    <row r="3" spans="2:22">
      <c r="V3" s="4" t="s">
        <v>150</v>
      </c>
    </row>
    <row r="4" spans="2:22" ht="18" customHeight="1">
      <c r="B4" s="290" t="s">
        <v>37</v>
      </c>
      <c r="C4" s="291" t="s">
        <v>56</v>
      </c>
      <c r="D4" s="291"/>
      <c r="E4" s="291"/>
      <c r="F4" s="291"/>
      <c r="G4" s="291"/>
      <c r="H4" s="291"/>
      <c r="I4" s="291"/>
      <c r="J4" s="291"/>
      <c r="K4" s="291"/>
      <c r="L4" s="291"/>
      <c r="M4" s="291"/>
      <c r="N4" s="291"/>
      <c r="O4" s="291"/>
      <c r="P4" s="291"/>
      <c r="Q4" s="291"/>
      <c r="R4" s="291"/>
      <c r="S4" s="291"/>
      <c r="T4" s="291"/>
      <c r="U4" s="291"/>
      <c r="V4" s="291"/>
    </row>
    <row r="5" spans="2:22" ht="18" customHeight="1">
      <c r="B5" s="290"/>
      <c r="C5" s="290" t="s">
        <v>57</v>
      </c>
      <c r="D5" s="290"/>
      <c r="E5" s="290" t="s">
        <v>60</v>
      </c>
      <c r="F5" s="290"/>
      <c r="G5" s="290"/>
      <c r="H5" s="290"/>
      <c r="I5" s="290"/>
      <c r="J5" s="290"/>
      <c r="K5" s="290" t="s">
        <v>66</v>
      </c>
      <c r="L5" s="290"/>
      <c r="M5" s="290"/>
      <c r="N5" s="290"/>
      <c r="O5" s="290"/>
      <c r="P5" s="290"/>
      <c r="Q5" s="290"/>
      <c r="R5" s="290"/>
      <c r="S5" s="290"/>
      <c r="T5" s="290"/>
      <c r="U5" s="290"/>
      <c r="V5" s="290"/>
    </row>
    <row r="6" spans="2:22" ht="29.25" customHeight="1">
      <c r="B6" s="290"/>
      <c r="C6" s="169" t="s">
        <v>59</v>
      </c>
      <c r="D6" s="169" t="s">
        <v>58</v>
      </c>
      <c r="E6" s="169" t="s">
        <v>61</v>
      </c>
      <c r="F6" s="169" t="s">
        <v>62</v>
      </c>
      <c r="G6" s="169" t="s">
        <v>63</v>
      </c>
      <c r="H6" s="169" t="s">
        <v>64</v>
      </c>
      <c r="I6" s="169" t="s">
        <v>166</v>
      </c>
      <c r="J6" s="169" t="s">
        <v>65</v>
      </c>
      <c r="K6" s="169" t="s">
        <v>67</v>
      </c>
      <c r="L6" s="169" t="s">
        <v>68</v>
      </c>
      <c r="M6" s="169" t="s">
        <v>69</v>
      </c>
      <c r="N6" s="169" t="s">
        <v>70</v>
      </c>
      <c r="O6" s="169" t="s">
        <v>71</v>
      </c>
      <c r="P6" s="169" t="s">
        <v>72</v>
      </c>
      <c r="Q6" s="285" t="s">
        <v>203</v>
      </c>
      <c r="R6" s="169" t="s">
        <v>73</v>
      </c>
      <c r="S6" s="169" t="s">
        <v>74</v>
      </c>
      <c r="T6" s="169" t="s">
        <v>75</v>
      </c>
      <c r="U6" s="169" t="s">
        <v>76</v>
      </c>
      <c r="V6" s="169" t="s">
        <v>77</v>
      </c>
    </row>
    <row r="7" spans="2:22" s="189" customFormat="1" ht="15.75" customHeight="1">
      <c r="B7" s="186">
        <v>2023</v>
      </c>
      <c r="C7" s="235">
        <v>27386.50406074581</v>
      </c>
      <c r="D7" s="235">
        <v>19337.06914212081</v>
      </c>
      <c r="E7" s="236">
        <v>80145.512398311956</v>
      </c>
      <c r="F7" s="236">
        <v>2189.5962636839604</v>
      </c>
      <c r="G7" s="236">
        <v>13857.264564493109</v>
      </c>
      <c r="H7" s="236">
        <v>11408.923474535944</v>
      </c>
      <c r="I7" s="236">
        <v>4965.9793288910068</v>
      </c>
      <c r="J7" s="237">
        <v>7851.4241166111415</v>
      </c>
      <c r="K7" s="238">
        <v>19440.840305493817</v>
      </c>
      <c r="L7" s="238">
        <v>15265.282748326288</v>
      </c>
      <c r="M7" s="226">
        <v>4604.0576723858685</v>
      </c>
      <c r="N7" s="226">
        <v>12838.949088447871</v>
      </c>
      <c r="O7" s="226">
        <v>2857.1840344053758</v>
      </c>
      <c r="P7" s="226">
        <v>443.70108017521608</v>
      </c>
      <c r="Q7" s="226">
        <v>2766.6938154049412</v>
      </c>
      <c r="R7" s="226">
        <v>438.51096576865012</v>
      </c>
      <c r="S7" s="226">
        <v>6526.8361477858816</v>
      </c>
      <c r="T7" s="226">
        <v>384.14500001898057</v>
      </c>
      <c r="U7" s="226">
        <v>21292.297063975118</v>
      </c>
      <c r="V7" s="226">
        <v>6328.3373852926406</v>
      </c>
    </row>
    <row r="8" spans="2:22" s="189" customFormat="1" ht="15.75" customHeight="1">
      <c r="B8" s="186">
        <v>2022</v>
      </c>
      <c r="C8" s="247">
        <v>30150.015887484966</v>
      </c>
      <c r="D8" s="247">
        <v>23816.940657197629</v>
      </c>
      <c r="E8" s="248">
        <v>85159.8431027685</v>
      </c>
      <c r="F8" s="248">
        <v>2278.8607862680001</v>
      </c>
      <c r="G8" s="248">
        <v>14407.189557032099</v>
      </c>
      <c r="H8" s="248">
        <v>12438.4000221484</v>
      </c>
      <c r="I8" s="248">
        <v>5544.1968327796203</v>
      </c>
      <c r="J8" s="249">
        <v>7538.1733012181603</v>
      </c>
      <c r="K8" s="226">
        <v>24864.691675329825</v>
      </c>
      <c r="L8" s="226">
        <v>17751.673545469101</v>
      </c>
      <c r="M8" s="226">
        <v>4718.7758558499991</v>
      </c>
      <c r="N8" s="226">
        <v>14063.1993580201</v>
      </c>
      <c r="O8" s="226">
        <v>3354.1432356366304</v>
      </c>
      <c r="P8" s="226">
        <v>509.02897669396998</v>
      </c>
      <c r="Q8" s="226">
        <v>2544.2930214256098</v>
      </c>
      <c r="R8" s="226">
        <v>390.80411715000599</v>
      </c>
      <c r="S8" s="226">
        <v>5864.9680682591588</v>
      </c>
      <c r="T8" s="226">
        <v>421.66013814587103</v>
      </c>
      <c r="U8" s="226">
        <v>24772.282068600587</v>
      </c>
      <c r="V8" s="226">
        <v>5835.6754947197296</v>
      </c>
    </row>
    <row r="9" spans="2:22" s="189" customFormat="1" ht="15.75" customHeight="1">
      <c r="B9" s="186">
        <v>2021</v>
      </c>
      <c r="C9" s="247">
        <v>25139</v>
      </c>
      <c r="D9" s="247">
        <v>25478</v>
      </c>
      <c r="E9" s="248">
        <v>98984</v>
      </c>
      <c r="F9" s="248">
        <v>2153</v>
      </c>
      <c r="G9" s="248">
        <v>15257</v>
      </c>
      <c r="H9" s="248">
        <v>14475</v>
      </c>
      <c r="I9" s="248">
        <v>6501</v>
      </c>
      <c r="J9" s="249">
        <v>7856</v>
      </c>
      <c r="K9" s="226">
        <v>23055</v>
      </c>
      <c r="L9" s="226">
        <v>16285</v>
      </c>
      <c r="M9" s="226">
        <v>4880</v>
      </c>
      <c r="N9" s="226">
        <v>16572</v>
      </c>
      <c r="O9" s="226">
        <v>3011</v>
      </c>
      <c r="P9" s="226">
        <v>575</v>
      </c>
      <c r="Q9" s="226">
        <v>2340</v>
      </c>
      <c r="R9" s="226">
        <v>387</v>
      </c>
      <c r="S9" s="226">
        <v>5507</v>
      </c>
      <c r="T9" s="226">
        <v>364</v>
      </c>
      <c r="U9" s="226">
        <v>18237</v>
      </c>
      <c r="V9" s="226">
        <v>9391</v>
      </c>
    </row>
    <row r="10" spans="2:22" s="189" customFormat="1" ht="15.75" customHeight="1">
      <c r="B10" s="186">
        <v>2020</v>
      </c>
      <c r="C10" s="247">
        <v>33555</v>
      </c>
      <c r="D10" s="247">
        <v>25664</v>
      </c>
      <c r="E10" s="248">
        <v>91880</v>
      </c>
      <c r="F10" s="248">
        <v>2239</v>
      </c>
      <c r="G10" s="248">
        <v>12684</v>
      </c>
      <c r="H10" s="248">
        <v>14430</v>
      </c>
      <c r="I10" s="248">
        <v>7362</v>
      </c>
      <c r="J10" s="249">
        <v>7968</v>
      </c>
      <c r="K10" s="226">
        <v>22991</v>
      </c>
      <c r="L10" s="226">
        <v>18290</v>
      </c>
      <c r="M10" s="226">
        <v>5386</v>
      </c>
      <c r="N10" s="226">
        <v>15355</v>
      </c>
      <c r="O10" s="226">
        <v>2669</v>
      </c>
      <c r="P10" s="226">
        <v>522</v>
      </c>
      <c r="Q10" s="226">
        <v>2285</v>
      </c>
      <c r="R10" s="226">
        <v>375</v>
      </c>
      <c r="S10" s="226">
        <v>6073</v>
      </c>
      <c r="T10" s="226">
        <v>474</v>
      </c>
      <c r="U10" s="226">
        <v>22012</v>
      </c>
      <c r="V10" s="226">
        <v>8293</v>
      </c>
    </row>
    <row r="11" spans="2:22" s="189" customFormat="1" ht="15.75" customHeight="1">
      <c r="B11" s="186">
        <v>2019</v>
      </c>
      <c r="C11" s="247">
        <v>28411.690999999999</v>
      </c>
      <c r="D11" s="247">
        <v>29242.704000000002</v>
      </c>
      <c r="E11" s="248">
        <v>82100</v>
      </c>
      <c r="F11" s="248">
        <v>2125</v>
      </c>
      <c r="G11" s="248">
        <v>16142</v>
      </c>
      <c r="H11" s="248">
        <v>13924</v>
      </c>
      <c r="I11" s="248">
        <v>7991</v>
      </c>
      <c r="J11" s="249">
        <v>8061</v>
      </c>
      <c r="K11" s="226">
        <v>22694</v>
      </c>
      <c r="L11" s="226">
        <v>19673</v>
      </c>
      <c r="M11" s="226">
        <v>5692</v>
      </c>
      <c r="N11" s="226">
        <v>15661</v>
      </c>
      <c r="O11" s="226">
        <v>1843</v>
      </c>
      <c r="P11" s="226">
        <v>301</v>
      </c>
      <c r="Q11" s="226">
        <v>1838</v>
      </c>
      <c r="R11" s="226">
        <v>353</v>
      </c>
      <c r="S11" s="226">
        <v>5341</v>
      </c>
      <c r="T11" s="226">
        <v>336</v>
      </c>
      <c r="U11" s="226">
        <v>25520</v>
      </c>
      <c r="V11" s="226">
        <v>9295</v>
      </c>
    </row>
    <row r="12" spans="2:22" s="189" customFormat="1" ht="15.75" customHeight="1">
      <c r="B12" s="186">
        <v>2018</v>
      </c>
      <c r="C12" s="223">
        <v>14991</v>
      </c>
      <c r="D12" s="224">
        <v>7727</v>
      </c>
      <c r="E12" s="225">
        <v>105325</v>
      </c>
      <c r="F12" s="225">
        <v>2331</v>
      </c>
      <c r="G12" s="225">
        <v>15541</v>
      </c>
      <c r="H12" s="225">
        <v>15017</v>
      </c>
      <c r="I12" s="225">
        <v>8949</v>
      </c>
      <c r="J12" s="223">
        <v>9659</v>
      </c>
      <c r="K12" s="226">
        <v>22296.238999999998</v>
      </c>
      <c r="L12" s="226">
        <v>17838</v>
      </c>
      <c r="M12" s="226">
        <v>6219</v>
      </c>
      <c r="N12" s="226">
        <v>16083</v>
      </c>
      <c r="O12" s="226">
        <v>1912</v>
      </c>
      <c r="P12" s="226">
        <v>390</v>
      </c>
      <c r="Q12" s="226">
        <v>1617</v>
      </c>
      <c r="R12" s="226">
        <v>342</v>
      </c>
      <c r="S12" s="226">
        <v>5791</v>
      </c>
      <c r="T12" s="226">
        <v>350</v>
      </c>
      <c r="U12" s="226">
        <v>20025</v>
      </c>
      <c r="V12" s="226">
        <v>6616</v>
      </c>
    </row>
    <row r="13" spans="2:22" s="189" customFormat="1" ht="15.75" customHeight="1">
      <c r="B13" s="186">
        <v>2017</v>
      </c>
      <c r="C13" s="192">
        <v>16592</v>
      </c>
      <c r="D13" s="192">
        <v>18754</v>
      </c>
      <c r="E13" s="192">
        <v>109923</v>
      </c>
      <c r="F13" s="192">
        <v>1659</v>
      </c>
      <c r="G13" s="192">
        <v>15206</v>
      </c>
      <c r="H13" s="192">
        <v>13374</v>
      </c>
      <c r="I13" s="192">
        <v>10296</v>
      </c>
      <c r="J13" s="192">
        <v>8303</v>
      </c>
      <c r="K13" s="192">
        <v>22823</v>
      </c>
      <c r="L13" s="192">
        <v>20173</v>
      </c>
      <c r="M13" s="192">
        <v>6187</v>
      </c>
      <c r="N13" s="192">
        <v>18548</v>
      </c>
      <c r="O13" s="192">
        <v>3792</v>
      </c>
      <c r="P13" s="192">
        <v>598</v>
      </c>
      <c r="Q13" s="192">
        <v>2135</v>
      </c>
      <c r="R13" s="192">
        <v>391</v>
      </c>
      <c r="S13" s="192">
        <v>5842</v>
      </c>
      <c r="T13" s="192">
        <v>263</v>
      </c>
      <c r="U13" s="192">
        <v>19495</v>
      </c>
      <c r="V13" s="192">
        <v>7475</v>
      </c>
    </row>
    <row r="14" spans="2:22" s="189" customFormat="1" ht="15.75" customHeight="1">
      <c r="B14" s="186">
        <v>2016</v>
      </c>
      <c r="C14" s="192">
        <v>6902</v>
      </c>
      <c r="D14" s="192">
        <v>2907</v>
      </c>
      <c r="E14" s="192">
        <v>122803</v>
      </c>
      <c r="F14" s="192">
        <v>1819</v>
      </c>
      <c r="G14" s="192">
        <v>13364</v>
      </c>
      <c r="H14" s="192">
        <v>16760</v>
      </c>
      <c r="I14" s="192">
        <v>10790</v>
      </c>
      <c r="J14" s="192">
        <v>10926</v>
      </c>
      <c r="K14" s="192">
        <v>17583</v>
      </c>
      <c r="L14" s="192">
        <v>26449</v>
      </c>
      <c r="M14" s="192">
        <v>8182</v>
      </c>
      <c r="N14" s="192">
        <v>25296</v>
      </c>
      <c r="O14" s="192">
        <v>4200</v>
      </c>
      <c r="P14" s="192">
        <v>594</v>
      </c>
      <c r="Q14" s="192">
        <v>2646</v>
      </c>
      <c r="R14" s="192">
        <v>399</v>
      </c>
      <c r="S14" s="192">
        <v>7530</v>
      </c>
      <c r="T14" s="192">
        <v>282</v>
      </c>
      <c r="U14" s="192">
        <v>10061</v>
      </c>
      <c r="V14" s="192">
        <v>6369</v>
      </c>
    </row>
    <row r="15" spans="2:22" s="189" customFormat="1" ht="15.75" customHeight="1">
      <c r="B15" s="186">
        <v>2015</v>
      </c>
      <c r="C15" s="192">
        <v>35356</v>
      </c>
      <c r="D15" s="192">
        <v>52175</v>
      </c>
      <c r="E15" s="192">
        <v>95921</v>
      </c>
      <c r="F15" s="192">
        <v>2282</v>
      </c>
      <c r="G15" s="192">
        <v>16055</v>
      </c>
      <c r="H15" s="192">
        <v>20064</v>
      </c>
      <c r="I15" s="192">
        <v>11988</v>
      </c>
      <c r="J15" s="192">
        <v>8061</v>
      </c>
      <c r="K15" s="192">
        <v>21685</v>
      </c>
      <c r="L15" s="192">
        <v>32796</v>
      </c>
      <c r="M15" s="192">
        <v>15243</v>
      </c>
      <c r="N15" s="192">
        <v>24453</v>
      </c>
      <c r="O15" s="192">
        <v>4880</v>
      </c>
      <c r="P15" s="192">
        <v>682</v>
      </c>
      <c r="Q15" s="192">
        <v>3812</v>
      </c>
      <c r="R15" s="192">
        <v>430</v>
      </c>
      <c r="S15" s="192">
        <v>5460</v>
      </c>
      <c r="T15" s="192">
        <v>367</v>
      </c>
      <c r="U15" s="192">
        <v>13416</v>
      </c>
      <c r="V15" s="192">
        <v>7413</v>
      </c>
    </row>
    <row r="16" spans="2:22" s="189" customFormat="1" ht="15.75" customHeight="1">
      <c r="B16" s="186">
        <v>2014</v>
      </c>
      <c r="C16" s="192">
        <v>4445</v>
      </c>
      <c r="D16" s="192">
        <v>2720</v>
      </c>
      <c r="E16" s="192">
        <v>114997</v>
      </c>
      <c r="F16" s="192">
        <v>2030</v>
      </c>
      <c r="G16" s="192">
        <v>16562</v>
      </c>
      <c r="H16" s="192">
        <v>22838</v>
      </c>
      <c r="I16" s="192">
        <v>10014</v>
      </c>
      <c r="J16" s="192">
        <v>12385</v>
      </c>
      <c r="K16" s="192">
        <v>20125</v>
      </c>
      <c r="L16" s="192">
        <v>33254</v>
      </c>
      <c r="M16" s="192">
        <v>11256</v>
      </c>
      <c r="N16" s="192">
        <v>20448</v>
      </c>
      <c r="O16" s="192">
        <v>4848</v>
      </c>
      <c r="P16" s="192">
        <v>764</v>
      </c>
      <c r="Q16" s="192">
        <v>3663</v>
      </c>
      <c r="R16" s="192">
        <v>396</v>
      </c>
      <c r="S16" s="192">
        <v>6006</v>
      </c>
      <c r="T16" s="192">
        <v>354</v>
      </c>
      <c r="U16" s="192">
        <v>17266</v>
      </c>
      <c r="V16" s="192">
        <v>11034</v>
      </c>
    </row>
    <row r="17" spans="2:22" s="189" customFormat="1" ht="15.75" customHeight="1">
      <c r="B17" s="186">
        <v>2013</v>
      </c>
      <c r="C17" s="192">
        <v>15181</v>
      </c>
      <c r="D17" s="192">
        <v>36006</v>
      </c>
      <c r="E17" s="192">
        <v>105480</v>
      </c>
      <c r="F17" s="192">
        <v>1711</v>
      </c>
      <c r="G17" s="192">
        <v>13283</v>
      </c>
      <c r="H17" s="192">
        <v>19942</v>
      </c>
      <c r="I17" s="192">
        <v>11038</v>
      </c>
      <c r="J17" s="192">
        <v>11656</v>
      </c>
      <c r="K17" s="192">
        <v>20326</v>
      </c>
      <c r="L17" s="192">
        <v>34644</v>
      </c>
      <c r="M17" s="192">
        <v>9541</v>
      </c>
      <c r="N17" s="192">
        <v>19769</v>
      </c>
      <c r="O17" s="192">
        <v>5313</v>
      </c>
      <c r="P17" s="192">
        <v>1071</v>
      </c>
      <c r="Q17" s="192">
        <v>3367</v>
      </c>
      <c r="R17" s="192">
        <v>427</v>
      </c>
      <c r="S17" s="192">
        <v>5746</v>
      </c>
      <c r="T17" s="192">
        <v>418</v>
      </c>
      <c r="U17" s="192">
        <v>12728</v>
      </c>
      <c r="V17" s="192">
        <v>6178</v>
      </c>
    </row>
    <row r="18" spans="2:22" s="189" customFormat="1" ht="15.75" customHeight="1">
      <c r="B18" s="186">
        <v>2012</v>
      </c>
      <c r="C18" s="192">
        <v>22923</v>
      </c>
      <c r="D18" s="192">
        <v>67028</v>
      </c>
      <c r="E18" s="192">
        <v>82200</v>
      </c>
      <c r="F18" s="192">
        <v>1855</v>
      </c>
      <c r="G18" s="192">
        <v>15792</v>
      </c>
      <c r="H18" s="192">
        <v>20514</v>
      </c>
      <c r="I18" s="192">
        <v>10985</v>
      </c>
      <c r="J18" s="192">
        <v>11036</v>
      </c>
      <c r="K18" s="192">
        <v>20531</v>
      </c>
      <c r="L18" s="192">
        <v>34763</v>
      </c>
      <c r="M18" s="192">
        <v>11312</v>
      </c>
      <c r="N18" s="192">
        <v>20751</v>
      </c>
      <c r="O18" s="192">
        <v>6842</v>
      </c>
      <c r="P18" s="192">
        <v>1131</v>
      </c>
      <c r="Q18" s="192">
        <v>3520</v>
      </c>
      <c r="R18" s="192">
        <v>457</v>
      </c>
      <c r="S18" s="192">
        <v>6002</v>
      </c>
      <c r="T18" s="192">
        <v>186</v>
      </c>
      <c r="U18" s="192">
        <v>12640</v>
      </c>
      <c r="V18" s="192">
        <v>9123</v>
      </c>
    </row>
    <row r="19" spans="2:22" s="189" customFormat="1" ht="15.75" customHeight="1">
      <c r="B19" s="186">
        <v>2011</v>
      </c>
      <c r="C19" s="192">
        <v>23740</v>
      </c>
      <c r="D19" s="192">
        <v>45716</v>
      </c>
      <c r="E19" s="192">
        <v>126080</v>
      </c>
      <c r="F19" s="192">
        <v>1891</v>
      </c>
      <c r="G19" s="192">
        <v>17171</v>
      </c>
      <c r="H19" s="192">
        <v>21033</v>
      </c>
      <c r="I19" s="192">
        <v>11180</v>
      </c>
      <c r="J19" s="192">
        <v>12285</v>
      </c>
      <c r="K19" s="192">
        <v>25064</v>
      </c>
      <c r="L19" s="192">
        <v>40214</v>
      </c>
      <c r="M19" s="192">
        <v>14059</v>
      </c>
      <c r="N19" s="192">
        <v>22193</v>
      </c>
      <c r="O19" s="192">
        <v>7121</v>
      </c>
      <c r="P19" s="192">
        <v>1150</v>
      </c>
      <c r="Q19" s="192">
        <v>3686</v>
      </c>
      <c r="R19" s="192">
        <v>416</v>
      </c>
      <c r="S19" s="192">
        <v>6004</v>
      </c>
      <c r="T19" s="192">
        <v>953</v>
      </c>
      <c r="U19" s="192">
        <v>10650</v>
      </c>
      <c r="V19" s="192">
        <v>12725</v>
      </c>
    </row>
    <row r="20" spans="2:22" s="189" customFormat="1" ht="15.75" customHeight="1">
      <c r="B20" s="186">
        <v>2010</v>
      </c>
      <c r="C20" s="192">
        <v>18889</v>
      </c>
      <c r="D20" s="192">
        <v>46062</v>
      </c>
      <c r="E20" s="192">
        <v>82000</v>
      </c>
      <c r="F20" s="192">
        <v>1909</v>
      </c>
      <c r="G20" s="192">
        <v>18315</v>
      </c>
      <c r="H20" s="192">
        <v>22634</v>
      </c>
      <c r="I20" s="192">
        <v>11200</v>
      </c>
      <c r="J20" s="192">
        <v>12308</v>
      </c>
      <c r="K20" s="192">
        <v>28298</v>
      </c>
      <c r="L20" s="192">
        <v>33583</v>
      </c>
      <c r="M20" s="192">
        <v>13925</v>
      </c>
      <c r="N20" s="192">
        <v>23969</v>
      </c>
      <c r="O20" s="192">
        <v>6950</v>
      </c>
      <c r="P20" s="192">
        <v>1278</v>
      </c>
      <c r="Q20" s="192">
        <v>3532</v>
      </c>
      <c r="R20" s="192">
        <v>443</v>
      </c>
      <c r="S20" s="192">
        <v>6010</v>
      </c>
      <c r="T20" s="192">
        <v>510</v>
      </c>
      <c r="U20" s="192">
        <v>14873</v>
      </c>
      <c r="V20" s="192">
        <v>10560</v>
      </c>
    </row>
    <row r="21" spans="2:22" ht="15.75" customHeight="1">
      <c r="B21" s="175">
        <v>2009</v>
      </c>
      <c r="C21" s="19">
        <v>14690</v>
      </c>
      <c r="D21" s="19">
        <v>40092</v>
      </c>
      <c r="E21" s="19">
        <v>112500</v>
      </c>
      <c r="F21" s="19">
        <v>1874</v>
      </c>
      <c r="G21" s="19">
        <v>20323</v>
      </c>
      <c r="H21" s="19">
        <v>22829</v>
      </c>
      <c r="I21" s="19">
        <v>10366</v>
      </c>
      <c r="J21" s="19">
        <v>12714</v>
      </c>
      <c r="K21" s="19">
        <v>29688</v>
      </c>
      <c r="L21" s="19">
        <v>34441</v>
      </c>
      <c r="M21" s="19">
        <v>13421</v>
      </c>
      <c r="N21" s="19">
        <v>22678</v>
      </c>
      <c r="O21" s="19">
        <v>7274</v>
      </c>
      <c r="P21" s="19">
        <v>1300</v>
      </c>
      <c r="Q21" s="19">
        <v>4001</v>
      </c>
      <c r="R21" s="19">
        <v>460</v>
      </c>
      <c r="S21" s="19">
        <v>6700</v>
      </c>
      <c r="T21" s="19">
        <v>332</v>
      </c>
      <c r="U21" s="19">
        <v>13329</v>
      </c>
      <c r="V21" s="19">
        <v>3514</v>
      </c>
    </row>
    <row r="22" spans="2:22" ht="15.75" customHeight="1">
      <c r="B22" s="6">
        <v>2008</v>
      </c>
      <c r="C22" s="19">
        <v>2472</v>
      </c>
      <c r="D22" s="19">
        <v>3496</v>
      </c>
      <c r="E22" s="19">
        <v>115000</v>
      </c>
      <c r="F22" s="19">
        <v>1899</v>
      </c>
      <c r="G22" s="19">
        <v>23443</v>
      </c>
      <c r="H22" s="19">
        <v>20809</v>
      </c>
      <c r="I22" s="19">
        <v>9577</v>
      </c>
      <c r="J22" s="19">
        <v>13793</v>
      </c>
      <c r="K22" s="19">
        <v>32381</v>
      </c>
      <c r="L22" s="19">
        <v>37847</v>
      </c>
      <c r="M22" s="19">
        <v>15214</v>
      </c>
      <c r="N22" s="19">
        <v>27527</v>
      </c>
      <c r="O22" s="19">
        <v>6543</v>
      </c>
      <c r="P22" s="19">
        <v>1230</v>
      </c>
      <c r="Q22" s="19">
        <v>4153</v>
      </c>
      <c r="R22" s="19">
        <v>501</v>
      </c>
      <c r="S22" s="19">
        <v>5650</v>
      </c>
      <c r="T22" s="19">
        <v>432</v>
      </c>
      <c r="U22" s="19">
        <v>15573</v>
      </c>
      <c r="V22" s="19">
        <v>6519</v>
      </c>
    </row>
    <row r="23" spans="2:22" ht="15.75" customHeight="1">
      <c r="B23" s="6">
        <v>2007</v>
      </c>
      <c r="C23" s="19">
        <v>10712</v>
      </c>
      <c r="D23" s="19">
        <v>52007</v>
      </c>
      <c r="E23" s="19">
        <v>155500</v>
      </c>
      <c r="F23" s="19">
        <v>1879</v>
      </c>
      <c r="G23" s="19">
        <v>29386</v>
      </c>
      <c r="H23" s="19">
        <v>29310</v>
      </c>
      <c r="I23" s="19">
        <v>10070</v>
      </c>
      <c r="J23" s="19">
        <v>15415</v>
      </c>
      <c r="K23" s="19">
        <v>33892</v>
      </c>
      <c r="L23" s="19">
        <v>42113</v>
      </c>
      <c r="M23" s="19">
        <v>14154</v>
      </c>
      <c r="N23" s="19">
        <v>26700</v>
      </c>
      <c r="O23" s="19">
        <v>8594</v>
      </c>
      <c r="P23" s="19">
        <v>1138</v>
      </c>
      <c r="Q23" s="19">
        <v>4111</v>
      </c>
      <c r="R23" s="19">
        <v>582</v>
      </c>
      <c r="S23" s="19">
        <v>7100</v>
      </c>
      <c r="T23" s="19">
        <v>668</v>
      </c>
      <c r="U23" s="19">
        <v>13705</v>
      </c>
      <c r="V23" s="19">
        <v>3839</v>
      </c>
    </row>
    <row r="24" spans="2:22" ht="15.75" customHeight="1">
      <c r="B24" s="6">
        <v>2006</v>
      </c>
      <c r="C24" s="19">
        <v>7518</v>
      </c>
      <c r="D24" s="19">
        <v>58372</v>
      </c>
      <c r="E24" s="19">
        <v>127500</v>
      </c>
      <c r="F24" s="19">
        <v>1795</v>
      </c>
      <c r="G24" s="19">
        <v>30302</v>
      </c>
      <c r="H24" s="19">
        <v>31433</v>
      </c>
      <c r="I24" s="19">
        <v>10181</v>
      </c>
      <c r="J24" s="19">
        <v>17180</v>
      </c>
      <c r="K24" s="19">
        <v>39980</v>
      </c>
      <c r="L24" s="19">
        <v>46792</v>
      </c>
      <c r="M24" s="19">
        <v>17692</v>
      </c>
      <c r="N24" s="19">
        <v>30832</v>
      </c>
      <c r="O24" s="19">
        <v>10742</v>
      </c>
      <c r="P24" s="19">
        <v>1100</v>
      </c>
      <c r="Q24" s="19">
        <v>4000</v>
      </c>
      <c r="R24" s="19">
        <v>579</v>
      </c>
      <c r="S24" s="19">
        <v>7000</v>
      </c>
      <c r="T24" s="19">
        <v>660</v>
      </c>
      <c r="U24" s="19">
        <v>23400</v>
      </c>
      <c r="V24" s="19">
        <v>5650</v>
      </c>
    </row>
    <row r="25" spans="2:22" ht="15.75" customHeight="1">
      <c r="B25" s="6">
        <v>2005</v>
      </c>
      <c r="C25" s="19">
        <v>9249</v>
      </c>
      <c r="D25" s="19">
        <v>60286</v>
      </c>
      <c r="E25" s="19">
        <v>152500</v>
      </c>
      <c r="F25" s="19">
        <v>1910</v>
      </c>
      <c r="G25" s="19">
        <v>34106</v>
      </c>
      <c r="H25" s="19">
        <v>33600</v>
      </c>
      <c r="I25" s="19">
        <v>10140</v>
      </c>
      <c r="J25" s="19">
        <v>16870</v>
      </c>
      <c r="K25" s="19">
        <v>50986</v>
      </c>
      <c r="L25" s="19">
        <v>48259</v>
      </c>
      <c r="M25" s="19">
        <v>20065</v>
      </c>
      <c r="N25" s="19">
        <v>31500</v>
      </c>
      <c r="O25" s="19">
        <v>10781</v>
      </c>
      <c r="P25" s="19">
        <v>1109</v>
      </c>
      <c r="Q25" s="19">
        <v>4030</v>
      </c>
      <c r="R25" s="19">
        <v>588</v>
      </c>
      <c r="S25" s="19">
        <v>7089</v>
      </c>
      <c r="T25" s="19">
        <v>909</v>
      </c>
      <c r="U25" s="19">
        <v>16415</v>
      </c>
      <c r="V25" s="19">
        <v>6942</v>
      </c>
    </row>
    <row r="26" spans="2:22" ht="15.75" customHeight="1">
      <c r="B26" s="6">
        <v>2004</v>
      </c>
      <c r="C26" s="19">
        <v>9930</v>
      </c>
      <c r="D26" s="19">
        <v>100990</v>
      </c>
      <c r="E26" s="19">
        <v>131650</v>
      </c>
      <c r="F26" s="19">
        <v>1846</v>
      </c>
      <c r="G26" s="19">
        <v>33431</v>
      </c>
      <c r="H26" s="19">
        <v>31402</v>
      </c>
      <c r="I26" s="19">
        <v>9415</v>
      </c>
      <c r="J26" s="19">
        <v>17686</v>
      </c>
      <c r="K26" s="19">
        <v>108315</v>
      </c>
      <c r="L26" s="19">
        <v>46822</v>
      </c>
      <c r="M26" s="19">
        <v>21784</v>
      </c>
      <c r="N26" s="19">
        <v>37025</v>
      </c>
      <c r="O26" s="19">
        <v>10549</v>
      </c>
      <c r="P26" s="19">
        <v>833</v>
      </c>
      <c r="Q26" s="19">
        <v>4015</v>
      </c>
      <c r="R26" s="19">
        <v>634</v>
      </c>
      <c r="S26" s="19">
        <v>7180</v>
      </c>
      <c r="T26" s="19">
        <v>693</v>
      </c>
      <c r="U26" s="19">
        <v>22633</v>
      </c>
      <c r="V26" s="19">
        <v>6250</v>
      </c>
    </row>
    <row r="27" spans="2:22" ht="15.75" customHeight="1">
      <c r="B27" s="6">
        <v>2003</v>
      </c>
      <c r="C27" s="19">
        <v>14280</v>
      </c>
      <c r="D27" s="19">
        <v>150000</v>
      </c>
      <c r="E27" s="19">
        <v>127500</v>
      </c>
      <c r="F27" s="19">
        <v>2000</v>
      </c>
      <c r="G27" s="19">
        <v>35000</v>
      </c>
      <c r="H27" s="19">
        <v>38000</v>
      </c>
      <c r="I27" s="19">
        <v>10700</v>
      </c>
      <c r="J27" s="19">
        <v>14300</v>
      </c>
      <c r="K27" s="19">
        <v>80360</v>
      </c>
      <c r="L27" s="19">
        <v>42702</v>
      </c>
      <c r="M27" s="19">
        <v>18000</v>
      </c>
      <c r="N27" s="19">
        <v>32042</v>
      </c>
      <c r="O27" s="19">
        <v>9500</v>
      </c>
      <c r="P27" s="19">
        <v>620</v>
      </c>
      <c r="Q27" s="19">
        <v>3800</v>
      </c>
      <c r="R27" s="19">
        <v>680</v>
      </c>
      <c r="S27" s="19">
        <v>10200</v>
      </c>
      <c r="T27" s="19">
        <v>650</v>
      </c>
      <c r="U27" s="19">
        <v>17765</v>
      </c>
      <c r="V27" s="19">
        <v>6550</v>
      </c>
    </row>
    <row r="28" spans="2:22" ht="15.75" customHeight="1">
      <c r="B28" s="6">
        <v>2002</v>
      </c>
      <c r="C28" s="19">
        <v>12900</v>
      </c>
      <c r="D28" s="19">
        <v>128400</v>
      </c>
      <c r="E28" s="19">
        <v>148500</v>
      </c>
      <c r="F28" s="19">
        <v>1850</v>
      </c>
      <c r="G28" s="19">
        <v>37000</v>
      </c>
      <c r="H28" s="19">
        <v>39500</v>
      </c>
      <c r="I28" s="19">
        <v>10600</v>
      </c>
      <c r="J28" s="19">
        <v>16400</v>
      </c>
      <c r="K28" s="19">
        <v>62400</v>
      </c>
      <c r="L28" s="19">
        <v>45500</v>
      </c>
      <c r="M28" s="19">
        <v>22000</v>
      </c>
      <c r="N28" s="19">
        <v>29300</v>
      </c>
      <c r="O28" s="19">
        <v>10800</v>
      </c>
      <c r="P28" s="19">
        <v>1100</v>
      </c>
      <c r="Q28" s="19">
        <v>4000</v>
      </c>
      <c r="R28" s="19">
        <v>600</v>
      </c>
      <c r="S28" s="19">
        <v>10500</v>
      </c>
      <c r="T28" s="19">
        <v>2000</v>
      </c>
      <c r="U28" s="19">
        <v>27500</v>
      </c>
      <c r="V28" s="19">
        <v>7200</v>
      </c>
    </row>
    <row r="29" spans="2:22" ht="15.75" customHeight="1">
      <c r="B29" s="6">
        <v>2001</v>
      </c>
      <c r="C29" s="19">
        <v>10500</v>
      </c>
      <c r="D29" s="19">
        <v>116500</v>
      </c>
      <c r="E29" s="19">
        <v>121000</v>
      </c>
      <c r="F29" s="19">
        <v>1860</v>
      </c>
      <c r="G29" s="19">
        <v>37500</v>
      </c>
      <c r="H29" s="19">
        <v>37000</v>
      </c>
      <c r="I29" s="19">
        <v>10100</v>
      </c>
      <c r="J29" s="19">
        <v>17500</v>
      </c>
      <c r="K29" s="19">
        <v>88073</v>
      </c>
      <c r="L29" s="19">
        <v>36500</v>
      </c>
      <c r="M29" s="19">
        <v>23000</v>
      </c>
      <c r="N29" s="19">
        <v>27800</v>
      </c>
      <c r="O29" s="19">
        <v>9300</v>
      </c>
      <c r="P29" s="19">
        <v>1050</v>
      </c>
      <c r="Q29" s="19">
        <v>2800</v>
      </c>
      <c r="R29" s="19">
        <v>1100</v>
      </c>
      <c r="S29" s="19">
        <v>9800</v>
      </c>
      <c r="T29" s="19">
        <v>500</v>
      </c>
      <c r="U29" s="19">
        <v>17500</v>
      </c>
      <c r="V29" s="19">
        <v>2850</v>
      </c>
    </row>
    <row r="30" spans="2:22" ht="15.75" customHeight="1">
      <c r="B30" s="6">
        <v>2000</v>
      </c>
      <c r="C30" s="19">
        <v>10000</v>
      </c>
      <c r="D30" s="19">
        <v>37600</v>
      </c>
      <c r="E30" s="19">
        <v>117000</v>
      </c>
      <c r="F30" s="19">
        <v>1890</v>
      </c>
      <c r="G30" s="19">
        <v>35600</v>
      </c>
      <c r="H30" s="19">
        <v>30000</v>
      </c>
      <c r="I30" s="19">
        <v>9200</v>
      </c>
      <c r="J30" s="19">
        <v>16500</v>
      </c>
      <c r="K30" s="19">
        <v>108018</v>
      </c>
      <c r="L30" s="19">
        <v>42700</v>
      </c>
      <c r="M30" s="19">
        <v>20900</v>
      </c>
      <c r="N30" s="19">
        <v>28100</v>
      </c>
      <c r="O30" s="19">
        <v>11300</v>
      </c>
      <c r="P30" s="19">
        <v>1200</v>
      </c>
      <c r="Q30" s="19">
        <v>3500</v>
      </c>
      <c r="R30" s="19">
        <v>1070</v>
      </c>
      <c r="S30" s="19">
        <v>8500</v>
      </c>
      <c r="T30" s="19">
        <v>1800</v>
      </c>
      <c r="U30" s="19">
        <v>21000</v>
      </c>
      <c r="V30" s="19">
        <v>7300</v>
      </c>
    </row>
    <row r="31" spans="2:22" ht="15.75" customHeight="1">
      <c r="B31" s="6">
        <v>1999</v>
      </c>
      <c r="C31" s="19">
        <v>14000</v>
      </c>
      <c r="D31" s="19">
        <v>112700</v>
      </c>
      <c r="E31" s="19">
        <v>161500</v>
      </c>
      <c r="F31" s="19">
        <v>1850</v>
      </c>
      <c r="G31" s="19">
        <v>40000</v>
      </c>
      <c r="H31" s="19">
        <v>40500</v>
      </c>
      <c r="I31" s="19">
        <v>10400</v>
      </c>
      <c r="J31" s="19">
        <v>18500</v>
      </c>
      <c r="K31" s="19">
        <v>105300</v>
      </c>
      <c r="L31" s="19">
        <v>52800</v>
      </c>
      <c r="M31" s="19">
        <v>22100</v>
      </c>
      <c r="N31" s="19">
        <v>44200</v>
      </c>
      <c r="O31" s="19">
        <v>11500</v>
      </c>
      <c r="P31" s="19">
        <v>1100</v>
      </c>
      <c r="Q31" s="19">
        <v>2900</v>
      </c>
      <c r="R31" s="19">
        <v>1100</v>
      </c>
      <c r="S31" s="19">
        <v>13500</v>
      </c>
      <c r="T31" s="19">
        <v>1100</v>
      </c>
      <c r="U31" s="19">
        <v>14000</v>
      </c>
      <c r="V31" s="19">
        <v>5400</v>
      </c>
    </row>
    <row r="32" spans="2:22" ht="15.75" customHeight="1">
      <c r="B32" s="6">
        <v>1998</v>
      </c>
      <c r="C32" s="19">
        <v>11500</v>
      </c>
      <c r="D32" s="19">
        <v>54000</v>
      </c>
      <c r="E32" s="19">
        <v>138092</v>
      </c>
      <c r="F32" s="19">
        <v>1900</v>
      </c>
      <c r="G32" s="19">
        <v>38000</v>
      </c>
      <c r="H32" s="19">
        <v>37000</v>
      </c>
      <c r="I32" s="19">
        <v>10500</v>
      </c>
      <c r="J32" s="19">
        <v>16000</v>
      </c>
      <c r="K32" s="19">
        <v>124000</v>
      </c>
      <c r="L32" s="19">
        <v>44500</v>
      </c>
      <c r="M32" s="19">
        <v>21500</v>
      </c>
      <c r="N32" s="19">
        <v>35000</v>
      </c>
      <c r="O32" s="19">
        <v>11000</v>
      </c>
      <c r="P32" s="19">
        <v>900</v>
      </c>
      <c r="Q32" s="19">
        <v>3000</v>
      </c>
      <c r="R32" s="19">
        <v>1700</v>
      </c>
      <c r="S32" s="19">
        <v>13000</v>
      </c>
      <c r="T32" s="19">
        <v>1600</v>
      </c>
      <c r="U32" s="19">
        <v>10700</v>
      </c>
      <c r="V32" s="19">
        <v>4850</v>
      </c>
    </row>
    <row r="33" spans="2:22" ht="15.75" customHeight="1">
      <c r="B33" s="6">
        <v>1997</v>
      </c>
      <c r="C33" s="19">
        <v>11500</v>
      </c>
      <c r="D33" s="19">
        <v>36000</v>
      </c>
      <c r="E33" s="19">
        <v>81500</v>
      </c>
      <c r="F33" s="19">
        <v>2000</v>
      </c>
      <c r="G33" s="19">
        <v>34000</v>
      </c>
      <c r="H33" s="19">
        <v>34500</v>
      </c>
      <c r="I33" s="19">
        <v>9000</v>
      </c>
      <c r="J33" s="19">
        <v>13500</v>
      </c>
      <c r="K33" s="19">
        <v>101000</v>
      </c>
      <c r="L33" s="19">
        <v>50500</v>
      </c>
      <c r="M33" s="19">
        <v>23000</v>
      </c>
      <c r="N33" s="19">
        <v>47000</v>
      </c>
      <c r="O33" s="19">
        <v>9500</v>
      </c>
      <c r="P33" s="19">
        <v>950</v>
      </c>
      <c r="Q33" s="19">
        <v>2500</v>
      </c>
      <c r="R33" s="19">
        <v>1000</v>
      </c>
      <c r="S33" s="19">
        <v>9500</v>
      </c>
      <c r="T33" s="19">
        <v>1360</v>
      </c>
      <c r="U33" s="19">
        <v>9000</v>
      </c>
      <c r="V33" s="19">
        <v>5100</v>
      </c>
    </row>
    <row r="34" spans="2:22" ht="15.75" customHeight="1">
      <c r="B34" s="6">
        <v>1996</v>
      </c>
      <c r="C34" s="19">
        <v>13000</v>
      </c>
      <c r="D34" s="19">
        <v>128000</v>
      </c>
      <c r="E34" s="19">
        <v>228000</v>
      </c>
      <c r="F34" s="19">
        <v>2100</v>
      </c>
      <c r="G34" s="19">
        <v>36000</v>
      </c>
      <c r="H34" s="19">
        <v>34000</v>
      </c>
      <c r="I34" s="19">
        <v>9500</v>
      </c>
      <c r="J34" s="19">
        <v>13000</v>
      </c>
      <c r="K34" s="19">
        <v>114000</v>
      </c>
      <c r="L34" s="19">
        <v>52500</v>
      </c>
      <c r="M34" s="19">
        <v>26500</v>
      </c>
      <c r="N34" s="19">
        <v>52000</v>
      </c>
      <c r="O34" s="19">
        <v>10000</v>
      </c>
      <c r="P34" s="19">
        <v>1300</v>
      </c>
      <c r="Q34" s="19">
        <v>2400</v>
      </c>
      <c r="R34" s="19">
        <v>1300</v>
      </c>
      <c r="S34" s="19">
        <v>10000</v>
      </c>
      <c r="T34" s="19">
        <v>1250</v>
      </c>
      <c r="U34" s="19">
        <v>12500</v>
      </c>
      <c r="V34" s="19">
        <v>8800</v>
      </c>
    </row>
    <row r="35" spans="2:22" ht="15.75" customHeight="1">
      <c r="B35" s="6">
        <v>1995</v>
      </c>
      <c r="C35" s="19">
        <v>11000</v>
      </c>
      <c r="D35" s="19">
        <v>134000</v>
      </c>
      <c r="E35" s="19">
        <v>234000</v>
      </c>
      <c r="F35" s="19">
        <v>2200</v>
      </c>
      <c r="G35" s="19">
        <v>38000</v>
      </c>
      <c r="H35" s="19">
        <v>36000</v>
      </c>
      <c r="I35" s="19">
        <v>9000</v>
      </c>
      <c r="J35" s="19">
        <v>14000</v>
      </c>
      <c r="K35" s="19">
        <v>118000</v>
      </c>
      <c r="L35" s="19">
        <v>55000</v>
      </c>
      <c r="M35" s="19">
        <v>28500</v>
      </c>
      <c r="N35" s="19">
        <v>73500</v>
      </c>
      <c r="O35" s="19">
        <v>9300</v>
      </c>
      <c r="P35" s="19">
        <v>1000</v>
      </c>
      <c r="Q35" s="19">
        <v>2250</v>
      </c>
      <c r="R35" s="19">
        <v>1300</v>
      </c>
      <c r="S35" s="19">
        <v>10500</v>
      </c>
      <c r="T35" s="19">
        <v>3500</v>
      </c>
      <c r="U35" s="19">
        <v>13500</v>
      </c>
      <c r="V35" s="19">
        <v>6300</v>
      </c>
    </row>
    <row r="36" spans="2:22" ht="15.75" customHeight="1">
      <c r="B36" s="6">
        <v>1994</v>
      </c>
      <c r="C36" s="19">
        <v>8000</v>
      </c>
      <c r="D36" s="19">
        <v>154000</v>
      </c>
      <c r="E36" s="19">
        <v>135000</v>
      </c>
      <c r="F36" s="19">
        <v>2000</v>
      </c>
      <c r="G36" s="19">
        <v>30000</v>
      </c>
      <c r="H36" s="19">
        <v>29000</v>
      </c>
      <c r="I36" s="19">
        <v>8500</v>
      </c>
      <c r="J36" s="19">
        <v>12300</v>
      </c>
      <c r="K36" s="19">
        <v>92000</v>
      </c>
      <c r="L36" s="19">
        <v>46000</v>
      </c>
      <c r="M36" s="19">
        <v>31000</v>
      </c>
      <c r="N36" s="19">
        <v>58000</v>
      </c>
      <c r="O36" s="19">
        <v>7500</v>
      </c>
      <c r="P36" s="19">
        <v>1200</v>
      </c>
      <c r="Q36" s="19">
        <v>1900</v>
      </c>
      <c r="R36" s="19">
        <v>1400</v>
      </c>
      <c r="S36" s="19">
        <v>7500</v>
      </c>
      <c r="T36" s="19">
        <v>550</v>
      </c>
      <c r="U36" s="19">
        <v>12000</v>
      </c>
      <c r="V36" s="19">
        <v>2600</v>
      </c>
    </row>
    <row r="37" spans="2:22" ht="15.75" customHeight="1">
      <c r="B37" s="6">
        <v>1993</v>
      </c>
      <c r="C37" s="19">
        <v>11700</v>
      </c>
      <c r="D37" s="19">
        <v>193000</v>
      </c>
      <c r="E37" s="19">
        <v>199000</v>
      </c>
      <c r="F37" s="19">
        <v>2000</v>
      </c>
      <c r="G37" s="19">
        <v>34000</v>
      </c>
      <c r="H37" s="19">
        <v>30000</v>
      </c>
      <c r="I37" s="19">
        <v>9100</v>
      </c>
      <c r="J37" s="19">
        <v>12600</v>
      </c>
      <c r="K37" s="19">
        <v>135500</v>
      </c>
      <c r="L37" s="19">
        <v>57500</v>
      </c>
      <c r="M37" s="19">
        <v>30300</v>
      </c>
      <c r="N37" s="19">
        <v>65700</v>
      </c>
      <c r="O37" s="19">
        <v>11000</v>
      </c>
      <c r="P37" s="19">
        <v>1500</v>
      </c>
      <c r="Q37" s="19">
        <v>2100</v>
      </c>
      <c r="R37" s="19">
        <v>1800</v>
      </c>
      <c r="S37" s="19">
        <v>5000</v>
      </c>
      <c r="T37" s="19">
        <v>2800</v>
      </c>
      <c r="U37" s="19">
        <v>11500</v>
      </c>
      <c r="V37" s="19">
        <v>17000</v>
      </c>
    </row>
    <row r="38" spans="2:22" ht="15.75" customHeight="1">
      <c r="B38" s="6">
        <v>1992</v>
      </c>
      <c r="C38" s="19">
        <v>10500</v>
      </c>
      <c r="D38" s="19">
        <v>171000</v>
      </c>
      <c r="E38" s="19">
        <v>195400</v>
      </c>
      <c r="F38" s="19">
        <v>2400</v>
      </c>
      <c r="G38" s="19">
        <v>32300</v>
      </c>
      <c r="H38" s="19">
        <v>29000</v>
      </c>
      <c r="I38" s="19">
        <v>8900</v>
      </c>
      <c r="J38" s="19">
        <v>12500</v>
      </c>
      <c r="K38" s="19">
        <v>122000</v>
      </c>
      <c r="L38" s="19">
        <v>60000</v>
      </c>
      <c r="M38" s="19">
        <v>40000</v>
      </c>
      <c r="N38" s="19">
        <v>66500</v>
      </c>
      <c r="O38" s="19">
        <v>12000</v>
      </c>
      <c r="P38" s="19">
        <v>1400</v>
      </c>
      <c r="Q38" s="19">
        <v>2000</v>
      </c>
      <c r="R38" s="19">
        <v>800</v>
      </c>
      <c r="S38" s="19">
        <v>6000</v>
      </c>
      <c r="T38" s="19">
        <v>1200</v>
      </c>
      <c r="U38" s="19">
        <v>19000</v>
      </c>
      <c r="V38" s="19">
        <v>5100</v>
      </c>
    </row>
    <row r="39" spans="2:22" ht="15.75" customHeight="1">
      <c r="B39" s="6">
        <v>1991</v>
      </c>
      <c r="C39" s="19">
        <v>5600</v>
      </c>
      <c r="D39" s="19">
        <v>59500</v>
      </c>
      <c r="E39" s="19">
        <v>179650</v>
      </c>
      <c r="F39" s="19">
        <v>2500</v>
      </c>
      <c r="G39" s="19">
        <v>30000</v>
      </c>
      <c r="H39" s="19">
        <v>32000</v>
      </c>
      <c r="I39" s="19">
        <v>9000</v>
      </c>
      <c r="J39" s="19">
        <v>13800</v>
      </c>
      <c r="K39" s="19">
        <v>90000</v>
      </c>
      <c r="L39" s="19">
        <v>55000</v>
      </c>
      <c r="M39" s="19">
        <v>34000</v>
      </c>
      <c r="N39" s="19">
        <v>65300</v>
      </c>
      <c r="O39" s="19">
        <v>7700</v>
      </c>
      <c r="P39" s="19">
        <v>1200</v>
      </c>
      <c r="Q39" s="19">
        <v>1600</v>
      </c>
      <c r="R39" s="19">
        <v>1200</v>
      </c>
      <c r="S39" s="19">
        <v>10000</v>
      </c>
      <c r="T39" s="19">
        <v>1300</v>
      </c>
      <c r="U39" s="19">
        <v>7000</v>
      </c>
      <c r="V39" s="19">
        <v>5730</v>
      </c>
    </row>
    <row r="40" spans="2:22" ht="15.75" customHeight="1">
      <c r="B40" s="6">
        <v>1990</v>
      </c>
      <c r="C40" s="19">
        <v>10400</v>
      </c>
      <c r="D40" s="19">
        <v>98000</v>
      </c>
      <c r="E40" s="19">
        <v>185900</v>
      </c>
      <c r="F40" s="19">
        <v>2000</v>
      </c>
      <c r="G40" s="19">
        <v>31300</v>
      </c>
      <c r="H40" s="19">
        <v>30000</v>
      </c>
      <c r="I40" s="19">
        <v>8500</v>
      </c>
      <c r="J40" s="19">
        <v>13000</v>
      </c>
      <c r="K40" s="19">
        <v>156000</v>
      </c>
      <c r="L40" s="19">
        <v>63000</v>
      </c>
      <c r="M40" s="19">
        <v>43000</v>
      </c>
      <c r="N40" s="19">
        <v>81000</v>
      </c>
      <c r="O40" s="19">
        <v>8150</v>
      </c>
      <c r="P40" s="19">
        <v>1100</v>
      </c>
      <c r="Q40" s="19">
        <v>1500</v>
      </c>
      <c r="R40" s="19">
        <v>900</v>
      </c>
      <c r="S40" s="19">
        <v>8300</v>
      </c>
      <c r="T40" s="19">
        <v>1900</v>
      </c>
      <c r="U40" s="19">
        <v>10500</v>
      </c>
      <c r="V40" s="19">
        <v>9400</v>
      </c>
    </row>
    <row r="41" spans="2:22" ht="15.75" customHeight="1">
      <c r="B41" s="6">
        <v>1989</v>
      </c>
      <c r="C41" s="19">
        <v>8000</v>
      </c>
      <c r="D41" s="19">
        <v>140000</v>
      </c>
      <c r="E41" s="19">
        <v>190000</v>
      </c>
      <c r="F41" s="19">
        <v>3100</v>
      </c>
      <c r="G41" s="19">
        <v>31800</v>
      </c>
      <c r="H41" s="19">
        <v>31000</v>
      </c>
      <c r="I41" s="19">
        <v>7700</v>
      </c>
      <c r="J41" s="19">
        <v>11800</v>
      </c>
      <c r="K41" s="19">
        <v>212000</v>
      </c>
      <c r="L41" s="19">
        <v>50000</v>
      </c>
      <c r="M41" s="19">
        <v>42000</v>
      </c>
      <c r="N41" s="19">
        <v>66500</v>
      </c>
      <c r="O41" s="19">
        <v>8200</v>
      </c>
      <c r="P41" s="19">
        <v>1200</v>
      </c>
      <c r="Q41" s="19">
        <v>1300</v>
      </c>
      <c r="R41" s="19">
        <v>700</v>
      </c>
      <c r="S41" s="19">
        <v>8500</v>
      </c>
      <c r="T41" s="19">
        <v>2000</v>
      </c>
      <c r="U41" s="19">
        <v>9000</v>
      </c>
      <c r="V41" s="19">
        <v>8500</v>
      </c>
    </row>
    <row r="42" spans="2:22" ht="15.75" customHeight="1">
      <c r="B42" s="6">
        <v>1988</v>
      </c>
      <c r="C42" s="19">
        <v>13000</v>
      </c>
      <c r="D42" s="19">
        <v>145000</v>
      </c>
      <c r="E42" s="19">
        <v>164000</v>
      </c>
      <c r="F42" s="19">
        <v>4400</v>
      </c>
      <c r="G42" s="19">
        <v>28000</v>
      </c>
      <c r="H42" s="19">
        <v>28000</v>
      </c>
      <c r="I42" s="19">
        <v>7500</v>
      </c>
      <c r="J42" s="19">
        <v>11000</v>
      </c>
      <c r="K42" s="19">
        <v>198000</v>
      </c>
      <c r="L42" s="19">
        <v>40000</v>
      </c>
      <c r="M42" s="19">
        <v>29000</v>
      </c>
      <c r="N42" s="19">
        <v>56000</v>
      </c>
      <c r="O42" s="19">
        <v>7500</v>
      </c>
      <c r="P42" s="19">
        <v>1500</v>
      </c>
      <c r="Q42" s="19">
        <v>1200</v>
      </c>
      <c r="R42" s="19">
        <v>1300</v>
      </c>
      <c r="S42" s="19">
        <v>9500</v>
      </c>
      <c r="T42" s="19">
        <v>1800</v>
      </c>
      <c r="U42" s="19">
        <v>18000</v>
      </c>
      <c r="V42" s="19">
        <v>15500</v>
      </c>
    </row>
    <row r="43" spans="2:22" ht="15.75" customHeight="1">
      <c r="B43" s="6">
        <v>1987</v>
      </c>
      <c r="C43" s="19">
        <v>13500</v>
      </c>
      <c r="D43" s="19">
        <v>112000</v>
      </c>
      <c r="E43" s="19">
        <v>150000</v>
      </c>
      <c r="F43" s="19">
        <v>5000</v>
      </c>
      <c r="G43" s="19">
        <v>28000</v>
      </c>
      <c r="H43" s="19">
        <v>28000</v>
      </c>
      <c r="I43" s="19">
        <v>6800</v>
      </c>
      <c r="J43" s="19">
        <v>12000</v>
      </c>
      <c r="K43" s="19">
        <v>173000</v>
      </c>
      <c r="L43" s="19">
        <v>51000</v>
      </c>
      <c r="M43" s="19">
        <v>30000</v>
      </c>
      <c r="N43" s="19">
        <v>64200</v>
      </c>
      <c r="O43" s="19">
        <v>7000</v>
      </c>
      <c r="P43" s="19">
        <v>800</v>
      </c>
      <c r="Q43" s="19">
        <v>600</v>
      </c>
      <c r="R43" s="19">
        <v>800</v>
      </c>
      <c r="S43" s="19">
        <v>11000</v>
      </c>
      <c r="T43" s="19">
        <v>1400</v>
      </c>
      <c r="U43" s="19">
        <v>8000</v>
      </c>
      <c r="V43" s="19">
        <v>7000</v>
      </c>
    </row>
    <row r="44" spans="2:22" ht="15.75" customHeight="1">
      <c r="B44" s="6">
        <v>1986</v>
      </c>
      <c r="C44" s="19">
        <v>6500</v>
      </c>
      <c r="D44" s="19">
        <v>61000</v>
      </c>
      <c r="E44" s="19">
        <v>172000</v>
      </c>
      <c r="F44" s="19">
        <v>6300</v>
      </c>
      <c r="G44" s="19">
        <v>25000</v>
      </c>
      <c r="H44" s="19">
        <v>30000</v>
      </c>
      <c r="I44" s="19">
        <v>6500</v>
      </c>
      <c r="J44" s="19">
        <v>10000</v>
      </c>
      <c r="K44" s="19">
        <v>151000</v>
      </c>
      <c r="L44" s="19">
        <v>40000</v>
      </c>
      <c r="M44" s="19">
        <v>32000</v>
      </c>
      <c r="N44" s="19">
        <v>55000</v>
      </c>
      <c r="O44" s="19">
        <v>6500</v>
      </c>
      <c r="P44" s="19">
        <v>1400</v>
      </c>
      <c r="Q44" s="19">
        <v>1000</v>
      </c>
      <c r="R44" s="19">
        <v>1200</v>
      </c>
      <c r="S44" s="19">
        <v>10000</v>
      </c>
      <c r="T44" s="19">
        <v>3000</v>
      </c>
      <c r="U44" s="19">
        <v>12000</v>
      </c>
      <c r="V44" s="19">
        <v>25000</v>
      </c>
    </row>
    <row r="45" spans="2:22" ht="15.75" customHeight="1">
      <c r="B45" s="6">
        <v>1985</v>
      </c>
      <c r="C45" s="19">
        <v>9000</v>
      </c>
      <c r="D45" s="19">
        <v>102800</v>
      </c>
      <c r="E45" s="19">
        <v>128000</v>
      </c>
      <c r="F45" s="19">
        <v>5650</v>
      </c>
      <c r="G45" s="19">
        <v>23000</v>
      </c>
      <c r="H45" s="19">
        <v>32000</v>
      </c>
      <c r="I45" s="19">
        <v>7400</v>
      </c>
      <c r="J45" s="19">
        <v>10500</v>
      </c>
      <c r="K45" s="19">
        <v>210000</v>
      </c>
      <c r="L45" s="19">
        <v>45500</v>
      </c>
      <c r="M45" s="19">
        <v>28500</v>
      </c>
      <c r="N45" s="19">
        <v>51800</v>
      </c>
      <c r="O45" s="19">
        <v>7000</v>
      </c>
      <c r="P45" s="19">
        <v>1500</v>
      </c>
      <c r="Q45" s="19">
        <v>1200</v>
      </c>
      <c r="R45" s="19">
        <v>1000</v>
      </c>
      <c r="S45" s="19">
        <v>9000</v>
      </c>
      <c r="T45" s="19">
        <v>1600</v>
      </c>
      <c r="U45" s="19">
        <v>11500</v>
      </c>
      <c r="V45" s="19">
        <v>7600</v>
      </c>
    </row>
    <row r="46" spans="2:22" ht="15.75" customHeight="1">
      <c r="B46" s="6">
        <v>1984</v>
      </c>
      <c r="C46" s="19">
        <v>9000</v>
      </c>
      <c r="D46" s="19">
        <v>83250</v>
      </c>
      <c r="E46" s="19">
        <v>185000</v>
      </c>
      <c r="F46" s="19">
        <v>6200</v>
      </c>
      <c r="G46" s="19">
        <v>21120</v>
      </c>
      <c r="H46" s="19">
        <v>25800</v>
      </c>
      <c r="I46" s="19">
        <v>6250</v>
      </c>
      <c r="J46" s="19">
        <v>10960</v>
      </c>
      <c r="K46" s="19">
        <v>198500</v>
      </c>
      <c r="L46" s="19">
        <v>51000</v>
      </c>
      <c r="M46" s="19">
        <v>26500</v>
      </c>
      <c r="N46" s="19">
        <v>64600</v>
      </c>
      <c r="O46" s="19">
        <v>9000</v>
      </c>
      <c r="P46" s="19">
        <v>1650</v>
      </c>
      <c r="Q46" s="19">
        <v>1000</v>
      </c>
      <c r="R46" s="19">
        <v>1100</v>
      </c>
      <c r="S46" s="19">
        <v>9000</v>
      </c>
      <c r="T46" s="19">
        <v>3500</v>
      </c>
      <c r="U46" s="19">
        <v>12000</v>
      </c>
      <c r="V46" s="19">
        <v>10400</v>
      </c>
    </row>
    <row r="47" spans="2:22" ht="15.75" customHeight="1">
      <c r="B47" s="6">
        <v>1983</v>
      </c>
      <c r="C47" s="19">
        <v>9100</v>
      </c>
      <c r="D47" s="19">
        <v>62000</v>
      </c>
      <c r="E47" s="19">
        <v>188000</v>
      </c>
      <c r="F47" s="19">
        <v>6000</v>
      </c>
      <c r="G47" s="19">
        <v>23300</v>
      </c>
      <c r="H47" s="19">
        <v>18600</v>
      </c>
      <c r="I47" s="19">
        <v>5100</v>
      </c>
      <c r="J47" s="19">
        <v>10800</v>
      </c>
      <c r="K47" s="19">
        <v>210000</v>
      </c>
      <c r="L47" s="19">
        <v>41500</v>
      </c>
      <c r="M47" s="19">
        <v>29000</v>
      </c>
      <c r="N47" s="19">
        <v>51200</v>
      </c>
      <c r="O47" s="19">
        <v>9000</v>
      </c>
      <c r="P47" s="19">
        <v>2000</v>
      </c>
      <c r="Q47" s="19">
        <v>1700</v>
      </c>
      <c r="R47" s="19">
        <v>1600</v>
      </c>
      <c r="S47" s="19">
        <v>6000</v>
      </c>
      <c r="T47" s="19">
        <v>3600</v>
      </c>
      <c r="U47" s="19">
        <v>3000</v>
      </c>
      <c r="V47" s="19">
        <v>13200</v>
      </c>
    </row>
    <row r="48" spans="2:22" ht="15.75" customHeight="1">
      <c r="B48" s="6">
        <v>1982</v>
      </c>
      <c r="C48" s="19">
        <v>10160</v>
      </c>
      <c r="D48" s="19">
        <v>81280</v>
      </c>
      <c r="E48" s="19">
        <v>171704</v>
      </c>
      <c r="F48" s="19">
        <v>9550</v>
      </c>
      <c r="G48" s="19">
        <v>22860</v>
      </c>
      <c r="H48" s="19">
        <v>21336</v>
      </c>
      <c r="I48" s="19">
        <v>4877</v>
      </c>
      <c r="J48" s="19">
        <v>9652</v>
      </c>
      <c r="K48" s="19">
        <v>201168</v>
      </c>
      <c r="L48" s="19">
        <v>43180</v>
      </c>
      <c r="M48" s="19">
        <v>24892</v>
      </c>
      <c r="N48" s="19">
        <v>55982</v>
      </c>
      <c r="O48" s="19">
        <v>8636</v>
      </c>
      <c r="P48" s="19">
        <v>2134</v>
      </c>
      <c r="Q48" s="19">
        <v>1626</v>
      </c>
      <c r="R48" s="19">
        <v>1524</v>
      </c>
      <c r="S48" s="19">
        <v>6604</v>
      </c>
      <c r="T48" s="19">
        <v>1930</v>
      </c>
      <c r="U48" s="19">
        <v>13208</v>
      </c>
      <c r="V48" s="19">
        <v>12802</v>
      </c>
    </row>
    <row r="49" spans="2:22" ht="15.75" customHeight="1">
      <c r="B49" s="6">
        <v>1981</v>
      </c>
      <c r="C49" s="19">
        <v>10668</v>
      </c>
      <c r="D49" s="19">
        <v>76200</v>
      </c>
      <c r="E49" s="19">
        <v>174752</v>
      </c>
      <c r="F49" s="19">
        <v>8839</v>
      </c>
      <c r="G49" s="19">
        <v>20320</v>
      </c>
      <c r="H49" s="19">
        <v>20320</v>
      </c>
      <c r="I49" s="19">
        <v>5080</v>
      </c>
      <c r="J49" s="19">
        <v>10566</v>
      </c>
      <c r="K49" s="19">
        <v>213360</v>
      </c>
      <c r="L49" s="19">
        <v>40640</v>
      </c>
      <c r="M49" s="19">
        <v>21031</v>
      </c>
      <c r="N49" s="19">
        <v>51613</v>
      </c>
      <c r="O49" s="19">
        <v>7620</v>
      </c>
      <c r="P49" s="19">
        <v>1778</v>
      </c>
      <c r="Q49" s="19">
        <v>1372</v>
      </c>
      <c r="R49" s="19">
        <v>1016</v>
      </c>
      <c r="S49" s="19">
        <v>5080</v>
      </c>
      <c r="T49" s="19">
        <v>3353</v>
      </c>
      <c r="U49" s="19">
        <v>10668</v>
      </c>
      <c r="V49" s="19">
        <v>27432</v>
      </c>
    </row>
    <row r="50" spans="2:22" ht="15.75" customHeight="1">
      <c r="B50" s="6">
        <v>1980</v>
      </c>
      <c r="C50" s="19">
        <v>13208</v>
      </c>
      <c r="D50" s="19">
        <v>81280</v>
      </c>
      <c r="E50" s="19">
        <v>191008</v>
      </c>
      <c r="F50" s="19">
        <v>7417</v>
      </c>
      <c r="G50" s="19">
        <v>20828</v>
      </c>
      <c r="H50" s="19">
        <v>18288</v>
      </c>
      <c r="I50" s="19">
        <v>4877</v>
      </c>
      <c r="J50" s="19">
        <v>10770</v>
      </c>
      <c r="K50" s="19">
        <v>208280</v>
      </c>
      <c r="L50" s="19">
        <v>32512</v>
      </c>
      <c r="M50" s="19">
        <v>16764</v>
      </c>
      <c r="N50" s="19">
        <v>47955</v>
      </c>
      <c r="O50" s="19">
        <v>9144</v>
      </c>
      <c r="P50" s="19">
        <v>1524</v>
      </c>
      <c r="Q50" s="19">
        <v>1626</v>
      </c>
      <c r="R50" s="19">
        <v>1219</v>
      </c>
      <c r="S50" s="19">
        <v>4064</v>
      </c>
      <c r="T50" s="19">
        <v>3048</v>
      </c>
      <c r="U50" s="19">
        <v>15240</v>
      </c>
      <c r="V50" s="19">
        <v>12700</v>
      </c>
    </row>
    <row r="51" spans="2:22" ht="15.75" customHeight="1">
      <c r="B51" s="6">
        <v>1979</v>
      </c>
      <c r="C51" s="19">
        <v>13208</v>
      </c>
      <c r="D51" s="19">
        <v>64008</v>
      </c>
      <c r="E51" s="19">
        <v>172720</v>
      </c>
      <c r="F51" s="19">
        <v>8839</v>
      </c>
      <c r="G51" s="19">
        <v>21844</v>
      </c>
      <c r="H51" s="19">
        <v>25400</v>
      </c>
      <c r="I51" s="19">
        <v>4572</v>
      </c>
      <c r="J51" s="19">
        <v>13005</v>
      </c>
      <c r="K51" s="19">
        <v>203200</v>
      </c>
      <c r="L51" s="19">
        <v>36068</v>
      </c>
      <c r="M51" s="19">
        <v>16662</v>
      </c>
      <c r="N51" s="19">
        <v>46990</v>
      </c>
      <c r="O51" s="19">
        <v>9347</v>
      </c>
      <c r="P51" s="19">
        <v>1829</v>
      </c>
      <c r="Q51" s="19">
        <v>2032</v>
      </c>
      <c r="R51" s="19">
        <v>1575</v>
      </c>
      <c r="S51" s="19">
        <v>4369</v>
      </c>
      <c r="T51" s="19">
        <v>2438</v>
      </c>
      <c r="U51" s="19">
        <v>10668</v>
      </c>
      <c r="V51" s="19">
        <v>18491</v>
      </c>
    </row>
    <row r="52" spans="2:22" ht="15.75" customHeight="1">
      <c r="B52" s="6">
        <v>1978</v>
      </c>
      <c r="C52" s="19">
        <v>20320</v>
      </c>
      <c r="D52" s="19">
        <v>68072</v>
      </c>
      <c r="E52" s="19">
        <v>147320</v>
      </c>
      <c r="F52" s="19">
        <v>6401</v>
      </c>
      <c r="G52" s="19">
        <v>20828</v>
      </c>
      <c r="H52" s="19">
        <v>20320</v>
      </c>
      <c r="I52" s="19">
        <v>5385</v>
      </c>
      <c r="J52" s="19">
        <v>11735</v>
      </c>
      <c r="K52" s="19">
        <v>182880</v>
      </c>
      <c r="L52" s="19">
        <v>36881</v>
      </c>
      <c r="M52" s="19">
        <v>11786</v>
      </c>
      <c r="N52" s="19">
        <v>40640</v>
      </c>
      <c r="O52" s="19">
        <v>7620</v>
      </c>
      <c r="P52" s="19">
        <v>1270</v>
      </c>
      <c r="Q52" s="19">
        <v>1829</v>
      </c>
      <c r="R52" s="19">
        <v>1118</v>
      </c>
      <c r="S52" s="19">
        <v>3505</v>
      </c>
      <c r="T52" s="19">
        <v>4267</v>
      </c>
      <c r="U52" s="19">
        <v>10363</v>
      </c>
      <c r="V52" s="19">
        <v>18288</v>
      </c>
    </row>
    <row r="53" spans="2:22" ht="15.75" customHeight="1">
      <c r="B53" s="6">
        <v>1977</v>
      </c>
      <c r="C53" s="19">
        <v>23368</v>
      </c>
      <c r="D53" s="19">
        <v>56896</v>
      </c>
      <c r="E53" s="19">
        <v>223200</v>
      </c>
      <c r="F53" s="19">
        <v>11786</v>
      </c>
      <c r="G53" s="19">
        <v>19304</v>
      </c>
      <c r="H53" s="19">
        <v>19304</v>
      </c>
      <c r="I53" s="19">
        <v>4877</v>
      </c>
      <c r="J53" s="19">
        <v>12192</v>
      </c>
      <c r="K53" s="19">
        <v>155448</v>
      </c>
      <c r="L53" s="19">
        <v>40132</v>
      </c>
      <c r="M53" s="19">
        <v>13208</v>
      </c>
      <c r="N53" s="19">
        <v>47752</v>
      </c>
      <c r="O53" s="19">
        <v>10465</v>
      </c>
      <c r="P53" s="19">
        <v>2235</v>
      </c>
      <c r="Q53" s="19">
        <v>2438</v>
      </c>
      <c r="R53" s="19">
        <v>1727</v>
      </c>
      <c r="S53" s="19">
        <v>3861</v>
      </c>
      <c r="T53" s="19">
        <v>4064</v>
      </c>
      <c r="U53" s="19">
        <v>8636</v>
      </c>
      <c r="V53" s="19">
        <v>19304</v>
      </c>
    </row>
    <row r="54" spans="2:22" ht="15.75" customHeight="1">
      <c r="B54" s="6">
        <v>1976</v>
      </c>
      <c r="C54" s="19">
        <v>34544</v>
      </c>
      <c r="D54" s="19">
        <v>55880</v>
      </c>
      <c r="E54" s="19">
        <v>182880</v>
      </c>
      <c r="F54" s="19">
        <v>9957</v>
      </c>
      <c r="G54" s="19">
        <v>22352</v>
      </c>
      <c r="H54" s="19">
        <v>21336</v>
      </c>
      <c r="I54" s="19">
        <v>3861</v>
      </c>
      <c r="J54" s="19">
        <v>10363</v>
      </c>
      <c r="K54" s="19">
        <v>167640</v>
      </c>
      <c r="L54" s="19">
        <v>36068</v>
      </c>
      <c r="M54" s="19">
        <v>9662</v>
      </c>
      <c r="N54" s="19">
        <v>33528</v>
      </c>
      <c r="O54" s="19">
        <v>10973</v>
      </c>
      <c r="P54" s="19">
        <v>1270</v>
      </c>
      <c r="Q54" s="19">
        <v>2743</v>
      </c>
      <c r="R54" s="19">
        <v>1118</v>
      </c>
      <c r="S54" s="19">
        <v>3251</v>
      </c>
      <c r="T54" s="19">
        <v>3759</v>
      </c>
      <c r="U54" s="19">
        <v>10160</v>
      </c>
      <c r="V54" s="19">
        <v>32572</v>
      </c>
    </row>
    <row r="55" spans="2:22" ht="15.75" customHeight="1">
      <c r="B55" s="6">
        <v>1975</v>
      </c>
      <c r="C55" s="19">
        <v>32512</v>
      </c>
      <c r="D55" s="19">
        <v>50800</v>
      </c>
      <c r="E55" s="19">
        <v>111760</v>
      </c>
      <c r="F55" s="19">
        <v>3251</v>
      </c>
      <c r="G55" s="19">
        <v>18796</v>
      </c>
      <c r="H55" s="19">
        <v>20320</v>
      </c>
      <c r="I55" s="19">
        <v>4572</v>
      </c>
      <c r="J55" s="19">
        <v>11684</v>
      </c>
      <c r="K55" s="19">
        <v>172720</v>
      </c>
      <c r="L55" s="19">
        <v>32512</v>
      </c>
      <c r="M55" s="19">
        <v>11176</v>
      </c>
      <c r="N55" s="19">
        <v>35560</v>
      </c>
      <c r="O55" s="19">
        <v>9144</v>
      </c>
      <c r="P55" s="19">
        <v>1727</v>
      </c>
      <c r="Q55" s="19">
        <v>2540</v>
      </c>
      <c r="R55" s="19">
        <v>1625</v>
      </c>
      <c r="S55" s="19">
        <v>2642</v>
      </c>
      <c r="T55" s="19">
        <v>3048</v>
      </c>
      <c r="U55" s="19">
        <v>13208</v>
      </c>
      <c r="V55" s="19">
        <v>20320</v>
      </c>
    </row>
    <row r="56" spans="2:22" ht="15.75" customHeight="1">
      <c r="B56" s="6">
        <v>1974</v>
      </c>
      <c r="C56" s="19">
        <v>96520</v>
      </c>
      <c r="D56" s="19">
        <v>111760</v>
      </c>
      <c r="E56" s="19">
        <v>152400</v>
      </c>
      <c r="F56" s="19">
        <v>14732</v>
      </c>
      <c r="G56" s="19">
        <v>16764</v>
      </c>
      <c r="H56" s="19">
        <v>17780</v>
      </c>
      <c r="I56" s="19">
        <v>4064</v>
      </c>
      <c r="J56" s="19">
        <v>11480</v>
      </c>
      <c r="K56" s="19">
        <v>147320</v>
      </c>
      <c r="L56" s="19">
        <v>157480</v>
      </c>
      <c r="M56" s="19">
        <v>18288</v>
      </c>
      <c r="N56" s="19">
        <v>57912</v>
      </c>
      <c r="O56" s="19">
        <v>7620</v>
      </c>
      <c r="P56" s="19">
        <v>965</v>
      </c>
      <c r="Q56" s="19">
        <v>2336</v>
      </c>
      <c r="R56" s="19">
        <v>1219</v>
      </c>
      <c r="S56" s="19">
        <v>2235</v>
      </c>
      <c r="T56" s="19">
        <v>3556</v>
      </c>
      <c r="U56" s="19">
        <v>8128</v>
      </c>
      <c r="V56" s="19">
        <v>6096</v>
      </c>
    </row>
    <row r="57" spans="2:22" ht="15.75" customHeight="1">
      <c r="B57" s="6">
        <v>1973</v>
      </c>
      <c r="C57" s="19">
        <v>4064</v>
      </c>
      <c r="D57" s="19">
        <v>3048</v>
      </c>
      <c r="E57" s="19">
        <v>162560</v>
      </c>
      <c r="F57" s="19">
        <v>12192</v>
      </c>
      <c r="G57" s="19">
        <v>23368</v>
      </c>
      <c r="H57" s="19">
        <v>20320</v>
      </c>
      <c r="I57" s="19">
        <v>6096</v>
      </c>
      <c r="J57" s="19">
        <v>12700</v>
      </c>
      <c r="K57" s="19">
        <v>96520</v>
      </c>
      <c r="L57" s="19">
        <v>193040</v>
      </c>
      <c r="M57" s="19">
        <v>41656</v>
      </c>
      <c r="N57" s="19">
        <v>68072</v>
      </c>
      <c r="O57" s="19">
        <v>9448</v>
      </c>
      <c r="P57" s="19">
        <v>863</v>
      </c>
      <c r="Q57" s="19">
        <v>3352</v>
      </c>
      <c r="R57" s="19">
        <v>2032</v>
      </c>
      <c r="S57" s="19">
        <v>2946</v>
      </c>
      <c r="T57" s="19">
        <v>1016</v>
      </c>
      <c r="U57" s="19">
        <v>1524</v>
      </c>
      <c r="V57" s="19">
        <v>14224</v>
      </c>
    </row>
    <row r="58" spans="2:22" ht="15.75" customHeight="1">
      <c r="B58" s="6">
        <v>1972</v>
      </c>
      <c r="C58" s="19">
        <v>81280</v>
      </c>
      <c r="D58" s="19">
        <v>81280</v>
      </c>
      <c r="E58" s="19">
        <v>174752</v>
      </c>
      <c r="F58" s="19">
        <v>16764</v>
      </c>
      <c r="G58" s="19">
        <v>24384</v>
      </c>
      <c r="H58" s="19">
        <v>22352</v>
      </c>
      <c r="I58" s="19">
        <v>6908</v>
      </c>
      <c r="J58" s="19">
        <v>13208</v>
      </c>
      <c r="K58" s="19">
        <v>167640</v>
      </c>
      <c r="L58" s="19">
        <v>146812</v>
      </c>
      <c r="M58" s="19">
        <v>36576</v>
      </c>
      <c r="N58" s="19">
        <v>57404</v>
      </c>
      <c r="O58" s="19">
        <v>9956</v>
      </c>
      <c r="P58" s="19">
        <v>1016</v>
      </c>
      <c r="Q58" s="19">
        <v>3759</v>
      </c>
      <c r="R58" s="19">
        <v>2286</v>
      </c>
      <c r="S58" s="19">
        <v>2438</v>
      </c>
      <c r="T58" s="19">
        <v>4064</v>
      </c>
      <c r="U58" s="19">
        <v>20320</v>
      </c>
      <c r="V58" s="19">
        <v>38608</v>
      </c>
    </row>
    <row r="59" spans="2:22" ht="15.75" customHeight="1">
      <c r="B59" s="6">
        <v>1971</v>
      </c>
      <c r="C59" s="19">
        <v>96520</v>
      </c>
      <c r="D59" s="19">
        <v>111760</v>
      </c>
      <c r="E59" s="19">
        <v>177800</v>
      </c>
      <c r="F59" s="19">
        <v>15240</v>
      </c>
      <c r="G59" s="19">
        <v>25400</v>
      </c>
      <c r="H59" s="19">
        <v>24384</v>
      </c>
      <c r="I59" s="19">
        <v>7620</v>
      </c>
      <c r="J59" s="19">
        <v>13716</v>
      </c>
      <c r="K59" s="19">
        <v>184912</v>
      </c>
      <c r="L59" s="19">
        <v>165608</v>
      </c>
      <c r="M59" s="19">
        <v>33528</v>
      </c>
      <c r="N59" s="19">
        <v>61468</v>
      </c>
      <c r="O59" s="19">
        <v>10668</v>
      </c>
      <c r="P59" s="19">
        <v>660</v>
      </c>
      <c r="Q59" s="19">
        <v>3556</v>
      </c>
      <c r="R59" s="19">
        <v>1524</v>
      </c>
      <c r="S59" s="19">
        <v>2438</v>
      </c>
      <c r="T59" s="19">
        <v>4064</v>
      </c>
      <c r="U59" s="19">
        <v>15240</v>
      </c>
      <c r="V59" s="19">
        <v>32512</v>
      </c>
    </row>
    <row r="60" spans="2:22" ht="15.75" customHeight="1">
      <c r="B60" s="6">
        <v>1970</v>
      </c>
      <c r="C60" s="19">
        <v>43180</v>
      </c>
      <c r="D60" s="19">
        <v>55880</v>
      </c>
      <c r="E60" s="19">
        <v>208280</v>
      </c>
      <c r="F60" s="19">
        <v>17780</v>
      </c>
      <c r="G60" s="19">
        <v>23368</v>
      </c>
      <c r="H60" s="19">
        <v>19304</v>
      </c>
      <c r="I60" s="19">
        <v>6604</v>
      </c>
      <c r="J60" s="19">
        <v>12192</v>
      </c>
      <c r="K60" s="19">
        <v>182880</v>
      </c>
      <c r="L60" s="19">
        <v>98552</v>
      </c>
      <c r="M60" s="19">
        <v>28448</v>
      </c>
      <c r="N60" s="19">
        <v>45720</v>
      </c>
      <c r="O60" s="19">
        <v>7518</v>
      </c>
      <c r="P60" s="19">
        <v>609</v>
      </c>
      <c r="Q60" s="19">
        <v>2540</v>
      </c>
      <c r="R60" s="19">
        <v>2540</v>
      </c>
      <c r="S60" s="19">
        <v>2540</v>
      </c>
      <c r="T60" s="19">
        <v>4064</v>
      </c>
      <c r="U60" s="19">
        <v>7620</v>
      </c>
      <c r="V60" s="19">
        <v>48768</v>
      </c>
    </row>
    <row r="61" spans="2:22" ht="15.75" customHeight="1">
      <c r="B61" s="6">
        <v>1969</v>
      </c>
      <c r="C61" s="19">
        <v>81280</v>
      </c>
      <c r="D61" s="19">
        <v>101600</v>
      </c>
      <c r="E61" s="19">
        <v>162560</v>
      </c>
      <c r="F61" s="19">
        <v>23368</v>
      </c>
      <c r="G61" s="19">
        <v>22352</v>
      </c>
      <c r="H61" s="19">
        <v>20320</v>
      </c>
      <c r="I61" s="19">
        <v>7112</v>
      </c>
      <c r="J61" s="19">
        <v>11176</v>
      </c>
      <c r="K61" s="19">
        <v>203200</v>
      </c>
      <c r="L61" s="19">
        <v>106680</v>
      </c>
      <c r="M61" s="19">
        <v>23368</v>
      </c>
      <c r="N61" s="19">
        <v>44196</v>
      </c>
      <c r="O61" s="19">
        <v>7620</v>
      </c>
      <c r="P61" s="19">
        <v>355</v>
      </c>
      <c r="Q61" s="19">
        <v>1828</v>
      </c>
      <c r="R61" s="19">
        <v>1016</v>
      </c>
      <c r="S61" s="19">
        <v>1828</v>
      </c>
      <c r="T61" s="19">
        <v>5080</v>
      </c>
      <c r="U61" s="19">
        <v>19304</v>
      </c>
      <c r="V61" s="19">
        <v>40640</v>
      </c>
    </row>
    <row r="62" spans="2:22" ht="15.75" customHeight="1">
      <c r="B62" s="6">
        <v>1968</v>
      </c>
      <c r="C62" s="19">
        <v>66040</v>
      </c>
      <c r="D62" s="19">
        <v>50800</v>
      </c>
      <c r="E62" s="19">
        <v>175768</v>
      </c>
      <c r="F62" s="19">
        <v>15748</v>
      </c>
      <c r="G62" s="19">
        <v>20320</v>
      </c>
      <c r="H62" s="19">
        <v>23368</v>
      </c>
      <c r="I62" s="19">
        <v>7112</v>
      </c>
      <c r="J62" s="19">
        <v>12700</v>
      </c>
      <c r="K62" s="19">
        <v>168656</v>
      </c>
      <c r="L62" s="19">
        <v>101600</v>
      </c>
      <c r="M62" s="19">
        <v>28400</v>
      </c>
      <c r="N62" s="19">
        <v>44196</v>
      </c>
      <c r="O62" s="19">
        <v>8128</v>
      </c>
      <c r="P62" s="19">
        <v>711</v>
      </c>
      <c r="Q62" s="19">
        <v>2032</v>
      </c>
      <c r="R62" s="19">
        <v>1828</v>
      </c>
      <c r="S62" s="19">
        <v>1321</v>
      </c>
      <c r="T62" s="19">
        <v>5080</v>
      </c>
      <c r="U62" s="19">
        <v>15240</v>
      </c>
      <c r="V62" s="19">
        <v>61976</v>
      </c>
    </row>
    <row r="63" spans="2:22" ht="15.75" customHeight="1">
      <c r="B63" s="6">
        <v>1967</v>
      </c>
      <c r="C63" s="19">
        <v>96520</v>
      </c>
      <c r="D63" s="19">
        <v>86360</v>
      </c>
      <c r="E63" s="19">
        <v>172720</v>
      </c>
      <c r="F63" s="19">
        <v>19812</v>
      </c>
      <c r="G63" s="19">
        <v>19304</v>
      </c>
      <c r="H63" s="19">
        <v>22352</v>
      </c>
      <c r="I63" s="19">
        <v>7112</v>
      </c>
      <c r="J63" s="19">
        <v>12192</v>
      </c>
      <c r="K63" s="19">
        <v>147320</v>
      </c>
      <c r="L63" s="19">
        <v>86800</v>
      </c>
      <c r="M63" s="19">
        <v>20300</v>
      </c>
      <c r="N63" s="19">
        <v>38600</v>
      </c>
      <c r="O63" s="19">
        <v>10160</v>
      </c>
      <c r="P63" s="19">
        <v>609</v>
      </c>
      <c r="Q63" s="19">
        <v>2235</v>
      </c>
      <c r="R63" s="19">
        <v>1625</v>
      </c>
      <c r="S63" s="19">
        <v>1118</v>
      </c>
      <c r="T63" s="19">
        <v>4064</v>
      </c>
      <c r="U63" s="19">
        <v>30480</v>
      </c>
      <c r="V63" s="19">
        <v>55880</v>
      </c>
    </row>
    <row r="64" spans="2:22" ht="15.75" customHeight="1">
      <c r="B64" s="6">
        <v>1966</v>
      </c>
      <c r="C64" s="19">
        <v>55880</v>
      </c>
      <c r="D64" s="19">
        <v>50800</v>
      </c>
      <c r="E64" s="19">
        <v>132080</v>
      </c>
      <c r="F64" s="19">
        <v>19304</v>
      </c>
      <c r="G64" s="19">
        <v>18288</v>
      </c>
      <c r="H64" s="19">
        <v>20320</v>
      </c>
      <c r="I64" s="19">
        <v>6604</v>
      </c>
      <c r="J64" s="19">
        <v>9144</v>
      </c>
      <c r="K64" s="19">
        <v>142240</v>
      </c>
      <c r="L64" s="19">
        <v>67500</v>
      </c>
      <c r="M64" s="19">
        <v>15700</v>
      </c>
      <c r="N64" s="19">
        <v>27400</v>
      </c>
      <c r="O64" s="19">
        <v>7620</v>
      </c>
      <c r="P64" s="19">
        <v>406</v>
      </c>
      <c r="Q64" s="19">
        <v>1016</v>
      </c>
      <c r="R64" s="19">
        <v>1422</v>
      </c>
      <c r="S64" s="19">
        <v>1422</v>
      </c>
      <c r="T64" s="19">
        <v>3556</v>
      </c>
      <c r="U64" s="19">
        <v>17272</v>
      </c>
      <c r="V64" s="19">
        <v>60960</v>
      </c>
    </row>
    <row r="65" spans="2:22" ht="15.75" customHeight="1">
      <c r="B65" s="6">
        <v>1965</v>
      </c>
      <c r="C65" s="19">
        <v>91440</v>
      </c>
      <c r="D65" s="19">
        <v>137160</v>
      </c>
      <c r="E65" s="19">
        <v>138988</v>
      </c>
      <c r="F65" s="19">
        <v>14224</v>
      </c>
      <c r="G65" s="19">
        <v>16256</v>
      </c>
      <c r="H65" s="19">
        <v>23571</v>
      </c>
      <c r="I65" s="19">
        <v>7112</v>
      </c>
      <c r="J65" s="19">
        <v>6604</v>
      </c>
      <c r="K65" s="19">
        <v>127000</v>
      </c>
      <c r="L65" s="19">
        <v>60900</v>
      </c>
      <c r="M65" s="19">
        <v>13700</v>
      </c>
      <c r="N65" s="19">
        <v>30900</v>
      </c>
      <c r="O65" s="19">
        <v>6502</v>
      </c>
      <c r="P65" s="19">
        <v>325</v>
      </c>
      <c r="Q65" s="19">
        <v>538</v>
      </c>
      <c r="R65" s="19">
        <v>325</v>
      </c>
      <c r="S65" s="19">
        <v>1290</v>
      </c>
      <c r="T65" s="19">
        <v>3280</v>
      </c>
      <c r="U65" s="19">
        <v>23673</v>
      </c>
      <c r="V65" s="19">
        <v>42672</v>
      </c>
    </row>
    <row r="66" spans="2:22" ht="15.75" customHeight="1">
      <c r="B66" s="6">
        <v>1964</v>
      </c>
      <c r="C66" s="19">
        <v>45720</v>
      </c>
      <c r="D66" s="19">
        <v>66040</v>
      </c>
      <c r="E66" s="19">
        <v>132080</v>
      </c>
      <c r="F66" s="19">
        <v>17272</v>
      </c>
      <c r="G66" s="19">
        <v>15240</v>
      </c>
      <c r="H66" s="19">
        <v>15240</v>
      </c>
      <c r="I66" s="19">
        <v>7112</v>
      </c>
      <c r="J66" s="19">
        <v>3810</v>
      </c>
      <c r="K66" s="19">
        <v>95250</v>
      </c>
      <c r="L66" s="19">
        <v>57900</v>
      </c>
      <c r="M66" s="19">
        <v>10100</v>
      </c>
      <c r="N66" s="19">
        <v>18700</v>
      </c>
      <c r="O66" s="19">
        <v>3251</v>
      </c>
      <c r="P66" s="19">
        <v>508</v>
      </c>
      <c r="Q66" s="19">
        <v>508</v>
      </c>
      <c r="R66" s="19">
        <v>711</v>
      </c>
      <c r="S66" s="19">
        <v>711</v>
      </c>
      <c r="T66" s="19">
        <v>2438</v>
      </c>
      <c r="U66" s="19">
        <v>6604</v>
      </c>
      <c r="V66" s="19">
        <v>37592</v>
      </c>
    </row>
    <row r="67" spans="2:22" ht="15.75" customHeight="1">
      <c r="B67" s="6">
        <v>1963</v>
      </c>
      <c r="C67" s="19">
        <v>64008</v>
      </c>
      <c r="D67" s="19">
        <v>89408</v>
      </c>
      <c r="E67" s="19">
        <v>106680</v>
      </c>
      <c r="F67" s="19">
        <v>32512</v>
      </c>
      <c r="G67" s="19">
        <v>17140</v>
      </c>
      <c r="H67" s="19">
        <v>17780</v>
      </c>
      <c r="I67" s="19">
        <v>8382</v>
      </c>
      <c r="J67" s="19">
        <v>4470</v>
      </c>
      <c r="K67" s="19">
        <v>63000</v>
      </c>
      <c r="L67" s="19">
        <v>66000</v>
      </c>
      <c r="M67" s="19">
        <v>11100</v>
      </c>
      <c r="N67" s="19">
        <v>15200</v>
      </c>
      <c r="O67" s="19">
        <v>1905</v>
      </c>
      <c r="P67" s="19">
        <v>572</v>
      </c>
      <c r="Q67" s="19">
        <v>508</v>
      </c>
      <c r="R67" s="19">
        <v>635</v>
      </c>
      <c r="S67" s="19">
        <v>747</v>
      </c>
      <c r="T67" s="19">
        <v>2604</v>
      </c>
      <c r="U67" s="19">
        <v>12192</v>
      </c>
      <c r="V67" s="19">
        <v>71120</v>
      </c>
    </row>
    <row r="68" spans="2:22" ht="15.75" customHeight="1">
      <c r="B68" s="6">
        <v>1962</v>
      </c>
      <c r="C68" s="19">
        <v>66040</v>
      </c>
      <c r="D68" s="19">
        <v>91440</v>
      </c>
      <c r="E68" s="19">
        <v>116840</v>
      </c>
      <c r="F68" s="19">
        <v>20320</v>
      </c>
      <c r="G68" s="19">
        <v>10160</v>
      </c>
      <c r="H68" s="19">
        <v>10160</v>
      </c>
      <c r="I68" s="19">
        <v>8128</v>
      </c>
      <c r="J68" s="19">
        <v>3810</v>
      </c>
      <c r="K68" s="19">
        <v>127000</v>
      </c>
      <c r="L68" s="19">
        <v>45200</v>
      </c>
      <c r="M68" s="19">
        <v>10100</v>
      </c>
      <c r="N68" s="19">
        <v>10100</v>
      </c>
      <c r="O68" s="19">
        <v>1879</v>
      </c>
      <c r="P68" s="19">
        <v>508</v>
      </c>
      <c r="Q68" s="19">
        <v>406</v>
      </c>
      <c r="R68" s="19">
        <v>558</v>
      </c>
      <c r="S68" s="19">
        <v>1152</v>
      </c>
      <c r="T68" s="19">
        <v>2540</v>
      </c>
      <c r="U68" s="19">
        <v>6299</v>
      </c>
      <c r="V68" s="19">
        <v>55880</v>
      </c>
    </row>
    <row r="69" spans="2:22" ht="15.75" customHeight="1">
      <c r="B69" s="6">
        <v>1961</v>
      </c>
      <c r="C69" s="19">
        <v>45720</v>
      </c>
      <c r="D69" s="19">
        <v>45720</v>
      </c>
      <c r="E69" s="19">
        <v>81280</v>
      </c>
      <c r="F69" s="19">
        <v>10160</v>
      </c>
      <c r="G69" s="19">
        <v>9246</v>
      </c>
      <c r="H69" s="19">
        <v>12090</v>
      </c>
      <c r="I69" s="19">
        <v>6604</v>
      </c>
      <c r="J69" s="19">
        <v>3556</v>
      </c>
      <c r="K69" s="19">
        <v>130810</v>
      </c>
      <c r="L69" s="19">
        <v>57900</v>
      </c>
      <c r="M69" s="19">
        <v>11100</v>
      </c>
      <c r="N69" s="19">
        <v>9500</v>
      </c>
      <c r="O69" s="19">
        <v>1422</v>
      </c>
      <c r="P69" s="19">
        <v>355</v>
      </c>
      <c r="Q69" s="19">
        <v>375</v>
      </c>
      <c r="R69" s="19">
        <v>609</v>
      </c>
      <c r="S69" s="19">
        <v>406</v>
      </c>
      <c r="T69" s="19">
        <v>2438</v>
      </c>
      <c r="U69" s="19">
        <v>27940</v>
      </c>
      <c r="V69" s="19">
        <v>42672</v>
      </c>
    </row>
    <row r="70" spans="2:22" ht="15.75" customHeight="1">
      <c r="B70" s="9">
        <v>1960</v>
      </c>
      <c r="C70" s="20">
        <v>40640</v>
      </c>
      <c r="D70" s="20">
        <v>40640</v>
      </c>
      <c r="E70" s="20">
        <v>72200</v>
      </c>
      <c r="F70" s="20">
        <v>11684</v>
      </c>
      <c r="G70" s="20">
        <v>9144</v>
      </c>
      <c r="H70" s="20">
        <v>12700</v>
      </c>
      <c r="I70" s="20">
        <v>5588</v>
      </c>
      <c r="J70" s="20">
        <v>3759</v>
      </c>
      <c r="K70" s="20">
        <v>101600</v>
      </c>
      <c r="L70" s="20">
        <v>42600</v>
      </c>
      <c r="M70" s="20">
        <v>6000</v>
      </c>
      <c r="N70" s="20">
        <v>10600</v>
      </c>
      <c r="O70" s="20">
        <v>1371</v>
      </c>
      <c r="P70" s="20">
        <v>304</v>
      </c>
      <c r="Q70" s="20">
        <v>355</v>
      </c>
      <c r="R70" s="20">
        <v>558</v>
      </c>
      <c r="S70" s="20">
        <v>356</v>
      </c>
      <c r="T70" s="20">
        <v>2642</v>
      </c>
      <c r="U70" s="20">
        <v>6299</v>
      </c>
      <c r="V70" s="20">
        <v>45720</v>
      </c>
    </row>
    <row r="72" spans="2:22" ht="13.5" thickBot="1"/>
    <row r="73" spans="2:22" ht="16.5" customHeight="1" thickTop="1">
      <c r="B73" s="12" t="str">
        <f>'1'!B37</f>
        <v>(Last Update: 11/03/2026)</v>
      </c>
      <c r="C73" s="13"/>
      <c r="D73" s="13"/>
      <c r="E73" s="13"/>
      <c r="F73" s="13"/>
      <c r="G73" s="13"/>
      <c r="H73" s="13"/>
      <c r="I73" s="13"/>
      <c r="J73" s="13"/>
      <c r="K73" s="13"/>
      <c r="L73" s="13"/>
      <c r="M73" s="13"/>
      <c r="N73" s="13"/>
      <c r="O73" s="13"/>
      <c r="P73" s="13"/>
      <c r="Q73" s="13"/>
      <c r="R73" s="13"/>
      <c r="S73" s="13"/>
      <c r="T73" s="13"/>
      <c r="U73" s="13"/>
      <c r="V73" s="13"/>
    </row>
    <row r="74" spans="2:22" ht="4.5" customHeight="1">
      <c r="B74" s="14"/>
    </row>
    <row r="75" spans="2:22" ht="16.5" customHeight="1">
      <c r="B75" s="15" t="str">
        <f>+'1'!B39</f>
        <v>COPYRIGHT © :2026, REPUBLIC OF CYPRUS, STATISTICAL SERVICE</v>
      </c>
    </row>
  </sheetData>
  <mergeCells count="5">
    <mergeCell ref="C5:D5"/>
    <mergeCell ref="E5:J5"/>
    <mergeCell ref="K5:V5"/>
    <mergeCell ref="B4:B6"/>
    <mergeCell ref="C4:V4"/>
  </mergeCells>
  <phoneticPr fontId="0" type="noConversion"/>
  <printOptions horizontalCentered="1"/>
  <pageMargins left="0.15748031496062992" right="0.15748031496062992" top="0.19685039370078741" bottom="0.19685039370078741" header="0.15748031496062992" footer="0.15748031496062992"/>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63"/>
  <sheetViews>
    <sheetView zoomScaleNormal="100" zoomScaleSheetLayoutView="100" workbookViewId="0">
      <pane ySplit="5" topLeftCell="A6" activePane="bottomLeft" state="frozen"/>
      <selection pane="bottomLeft"/>
    </sheetView>
  </sheetViews>
  <sheetFormatPr defaultColWidth="5" defaultRowHeight="15" customHeight="1"/>
  <cols>
    <col min="1" max="1" width="2.140625" style="25" customWidth="1"/>
    <col min="2" max="2" width="5.85546875" style="25" customWidth="1"/>
    <col min="3" max="11" width="10.7109375" style="25" customWidth="1"/>
    <col min="12" max="12" width="2.140625" style="25" customWidth="1"/>
    <col min="13" max="16384" width="5" style="25"/>
  </cols>
  <sheetData>
    <row r="1" spans="1:19" ht="36" customHeight="1" thickBot="1">
      <c r="B1" s="22" t="s">
        <v>188</v>
      </c>
      <c r="C1" s="146"/>
      <c r="D1" s="146"/>
      <c r="E1" s="147"/>
      <c r="F1" s="146"/>
      <c r="G1" s="148"/>
      <c r="H1" s="149"/>
      <c r="I1" s="149"/>
      <c r="J1" s="149"/>
      <c r="K1" s="149"/>
    </row>
    <row r="2" spans="1:19" ht="18.75" customHeight="1" thickTop="1">
      <c r="B2" s="57"/>
      <c r="C2" s="30"/>
      <c r="D2" s="30"/>
      <c r="E2" s="31"/>
      <c r="F2" s="30"/>
      <c r="G2" s="32"/>
    </row>
    <row r="3" spans="1:19" ht="12.75" customHeight="1">
      <c r="D3" s="27"/>
      <c r="E3" s="28"/>
      <c r="K3" s="157" t="s">
        <v>151</v>
      </c>
      <c r="M3" s="27"/>
      <c r="N3" s="27"/>
      <c r="O3" s="27"/>
      <c r="P3" s="28"/>
      <c r="S3" s="29"/>
    </row>
    <row r="4" spans="1:19" ht="22.5" customHeight="1">
      <c r="A4" s="227"/>
      <c r="B4" s="292" t="s">
        <v>37</v>
      </c>
      <c r="C4" s="292" t="s">
        <v>78</v>
      </c>
      <c r="D4" s="292"/>
      <c r="E4" s="292"/>
      <c r="F4" s="292"/>
      <c r="G4" s="292"/>
      <c r="H4" s="292" t="s">
        <v>79</v>
      </c>
      <c r="I4" s="292"/>
      <c r="J4" s="292"/>
      <c r="K4" s="292" t="s">
        <v>80</v>
      </c>
    </row>
    <row r="5" spans="1:19" ht="24" customHeight="1">
      <c r="A5" s="227"/>
      <c r="B5" s="292"/>
      <c r="C5" s="228" t="s">
        <v>82</v>
      </c>
      <c r="D5" s="228" t="s">
        <v>83</v>
      </c>
      <c r="E5" s="228" t="s">
        <v>84</v>
      </c>
      <c r="F5" s="228" t="s">
        <v>85</v>
      </c>
      <c r="G5" s="228" t="s">
        <v>86</v>
      </c>
      <c r="H5" s="228" t="s">
        <v>87</v>
      </c>
      <c r="I5" s="228" t="s">
        <v>83</v>
      </c>
      <c r="J5" s="228" t="s">
        <v>88</v>
      </c>
      <c r="K5" s="292"/>
    </row>
    <row r="6" spans="1:19" s="196" customFormat="1" ht="15.75" customHeight="1">
      <c r="A6" s="193"/>
      <c r="B6" s="194">
        <v>2023</v>
      </c>
      <c r="C6" s="229">
        <v>5049.5532531800009</v>
      </c>
      <c r="D6" s="229">
        <v>2611.05814745</v>
      </c>
      <c r="E6" s="229">
        <v>2080.6954034999999</v>
      </c>
      <c r="F6" s="195">
        <v>37305.000694751005</v>
      </c>
      <c r="G6" s="195">
        <v>27772.009000000002</v>
      </c>
      <c r="H6" s="195">
        <v>303910.83519899996</v>
      </c>
      <c r="I6" s="195">
        <v>49619.531060000001</v>
      </c>
      <c r="J6" s="195">
        <v>37277.283109999997</v>
      </c>
      <c r="K6" s="195">
        <v>9583.4806830000016</v>
      </c>
    </row>
    <row r="7" spans="1:19" s="196" customFormat="1" ht="15.75" customHeight="1">
      <c r="A7" s="193"/>
      <c r="B7" s="194">
        <v>2022</v>
      </c>
      <c r="C7" s="229">
        <v>5490.3051109999997</v>
      </c>
      <c r="D7" s="229">
        <v>2923</v>
      </c>
      <c r="E7" s="229">
        <v>2570</v>
      </c>
      <c r="F7" s="195">
        <v>40324.825972999999</v>
      </c>
      <c r="G7" s="195">
        <v>27261.563999999998</v>
      </c>
      <c r="H7" s="195">
        <v>286779.79321100004</v>
      </c>
      <c r="I7" s="195">
        <v>44071.690470000001</v>
      </c>
      <c r="J7" s="195">
        <v>35427.426800000001</v>
      </c>
      <c r="K7" s="195">
        <v>8976.1158270000014</v>
      </c>
    </row>
    <row r="8" spans="1:19" s="196" customFormat="1" ht="15.75" customHeight="1">
      <c r="A8" s="193"/>
      <c r="B8" s="194">
        <v>2021</v>
      </c>
      <c r="C8" s="229">
        <v>5906</v>
      </c>
      <c r="D8" s="229">
        <v>2617</v>
      </c>
      <c r="E8" s="229">
        <v>2532</v>
      </c>
      <c r="F8" s="195">
        <v>43715.2742</v>
      </c>
      <c r="G8" s="195">
        <v>26801.631000000001</v>
      </c>
      <c r="H8" s="195">
        <v>298139</v>
      </c>
      <c r="I8" s="195">
        <v>44445</v>
      </c>
      <c r="J8" s="195">
        <v>40108</v>
      </c>
      <c r="K8" s="195">
        <v>10766.085057</v>
      </c>
    </row>
    <row r="9" spans="1:19" s="196" customFormat="1" ht="15.75" customHeight="1">
      <c r="A9" s="193"/>
      <c r="B9" s="194">
        <v>2020</v>
      </c>
      <c r="C9" s="229">
        <v>4640.0636199999999</v>
      </c>
      <c r="D9" s="229">
        <v>2499.3422999999998</v>
      </c>
      <c r="E9" s="229">
        <v>2113.1667999999995</v>
      </c>
      <c r="F9" s="195">
        <v>42389</v>
      </c>
      <c r="G9" s="195">
        <v>26675.323999999997</v>
      </c>
      <c r="H9" s="195">
        <v>272045.59999999998</v>
      </c>
      <c r="I9" s="195">
        <v>38964.006990000002</v>
      </c>
      <c r="J9" s="195">
        <v>36443.653640000004</v>
      </c>
      <c r="K9" s="195">
        <v>10407.305412</v>
      </c>
    </row>
    <row r="10" spans="1:19" s="196" customFormat="1" ht="15.75" customHeight="1">
      <c r="A10" s="193"/>
      <c r="B10" s="194">
        <v>2019</v>
      </c>
      <c r="C10" s="229">
        <v>5605.1153599999989</v>
      </c>
      <c r="D10" s="229">
        <v>3071.9616800000003</v>
      </c>
      <c r="E10" s="229">
        <v>2309.3826700000004</v>
      </c>
      <c r="F10" s="195">
        <v>43353.556279999997</v>
      </c>
      <c r="G10" s="195">
        <v>26878.907999999999</v>
      </c>
      <c r="H10" s="195">
        <v>238184.40000000002</v>
      </c>
      <c r="I10" s="195">
        <v>36172.173450000002</v>
      </c>
      <c r="J10" s="195">
        <v>34127.312389999999</v>
      </c>
      <c r="K10" s="195">
        <v>10502.619749999998</v>
      </c>
    </row>
    <row r="11" spans="1:19" s="196" customFormat="1" ht="15.75" customHeight="1">
      <c r="A11" s="193"/>
      <c r="B11" s="194">
        <v>2018</v>
      </c>
      <c r="C11" s="229">
        <v>5273.2489200000009</v>
      </c>
      <c r="D11" s="222">
        <v>3375.73396</v>
      </c>
      <c r="E11" s="222">
        <v>2294.8122400000002</v>
      </c>
      <c r="F11" s="195">
        <v>41799.175670000004</v>
      </c>
      <c r="G11" s="195">
        <v>25579.78</v>
      </c>
      <c r="H11" s="195">
        <v>228289</v>
      </c>
      <c r="I11" s="195">
        <v>34144.924359999997</v>
      </c>
      <c r="J11" s="195">
        <v>32415.981810000001</v>
      </c>
      <c r="K11" s="195">
        <v>9369</v>
      </c>
    </row>
    <row r="12" spans="1:19" s="196" customFormat="1" ht="15.75" customHeight="1">
      <c r="A12" s="193"/>
      <c r="B12" s="194">
        <v>2017</v>
      </c>
      <c r="C12" s="229">
        <v>5101</v>
      </c>
      <c r="D12" s="195">
        <v>3141</v>
      </c>
      <c r="E12" s="195">
        <f>410+1706</f>
        <v>2116</v>
      </c>
      <c r="F12" s="195">
        <v>43143</v>
      </c>
      <c r="G12" s="195">
        <v>25297</v>
      </c>
      <c r="H12" s="195">
        <v>216372</v>
      </c>
      <c r="I12" s="195">
        <v>32293</v>
      </c>
      <c r="J12" s="195">
        <v>30356</v>
      </c>
      <c r="K12" s="195">
        <v>9635</v>
      </c>
    </row>
    <row r="13" spans="1:19" s="196" customFormat="1" ht="15.75" customHeight="1">
      <c r="A13" s="193"/>
      <c r="B13" s="194">
        <v>2016</v>
      </c>
      <c r="C13" s="229">
        <v>4954</v>
      </c>
      <c r="D13" s="229">
        <v>3037.5237200000001</v>
      </c>
      <c r="E13" s="229">
        <v>1915.3719999999998</v>
      </c>
      <c r="F13" s="195">
        <v>43899</v>
      </c>
      <c r="G13" s="195">
        <v>24017</v>
      </c>
      <c r="H13" s="195">
        <v>200219</v>
      </c>
      <c r="I13" s="195">
        <v>28302</v>
      </c>
      <c r="J13" s="195">
        <v>24871</v>
      </c>
      <c r="K13" s="195">
        <v>9657</v>
      </c>
    </row>
    <row r="14" spans="1:19" s="196" customFormat="1" ht="15.75" customHeight="1">
      <c r="A14" s="193"/>
      <c r="B14" s="194">
        <v>2015</v>
      </c>
      <c r="C14" s="229">
        <v>4951.7641265657257</v>
      </c>
      <c r="D14" s="229">
        <v>3386.3763000000004</v>
      </c>
      <c r="E14" s="229">
        <v>2060.1585</v>
      </c>
      <c r="F14" s="229">
        <v>43769.640500000001</v>
      </c>
      <c r="G14" s="229">
        <v>23738.455000000002</v>
      </c>
      <c r="H14" s="195">
        <v>163300</v>
      </c>
      <c r="I14" s="195">
        <v>26628</v>
      </c>
      <c r="J14" s="195">
        <v>23625</v>
      </c>
      <c r="K14" s="195">
        <v>9222</v>
      </c>
    </row>
    <row r="15" spans="1:19" s="196" customFormat="1" ht="15.75" customHeight="1">
      <c r="A15" s="193"/>
      <c r="B15" s="194">
        <v>2014</v>
      </c>
      <c r="C15" s="229">
        <v>4596.1850000000004</v>
      </c>
      <c r="D15" s="229">
        <v>3126</v>
      </c>
      <c r="E15" s="229">
        <v>2074</v>
      </c>
      <c r="F15" s="229">
        <v>42617</v>
      </c>
      <c r="G15" s="229">
        <v>21634</v>
      </c>
      <c r="H15" s="195">
        <v>163650</v>
      </c>
      <c r="I15" s="195">
        <v>22134</v>
      </c>
      <c r="J15" s="195">
        <v>21848</v>
      </c>
      <c r="K15" s="195">
        <v>10556</v>
      </c>
    </row>
    <row r="16" spans="1:19" s="196" customFormat="1" ht="15.75" customHeight="1">
      <c r="A16" s="193"/>
      <c r="B16" s="194">
        <v>2013</v>
      </c>
      <c r="C16" s="229">
        <v>4556.84</v>
      </c>
      <c r="D16" s="229">
        <v>3017</v>
      </c>
      <c r="E16" s="229">
        <v>2286</v>
      </c>
      <c r="F16" s="229">
        <v>48665</v>
      </c>
      <c r="G16" s="229">
        <v>21972</v>
      </c>
      <c r="H16" s="195">
        <v>157089.99999999997</v>
      </c>
      <c r="I16" s="195">
        <v>21710</v>
      </c>
      <c r="J16" s="195">
        <v>20845</v>
      </c>
      <c r="K16" s="195">
        <v>10594</v>
      </c>
    </row>
    <row r="17" spans="1:11" s="196" customFormat="1" ht="15.75" customHeight="1">
      <c r="A17" s="193"/>
      <c r="B17" s="194">
        <v>2012</v>
      </c>
      <c r="C17" s="229">
        <v>5325.7889999999998</v>
      </c>
      <c r="D17" s="229">
        <v>3068</v>
      </c>
      <c r="E17" s="229">
        <v>2674</v>
      </c>
      <c r="F17" s="229">
        <v>51733</v>
      </c>
      <c r="G17" s="229">
        <v>25298</v>
      </c>
      <c r="H17" s="195">
        <v>153450</v>
      </c>
      <c r="I17" s="195">
        <v>25211</v>
      </c>
      <c r="J17" s="195">
        <v>26632</v>
      </c>
      <c r="K17" s="195">
        <v>9610</v>
      </c>
    </row>
    <row r="18" spans="1:11" s="193" customFormat="1" ht="15.75" customHeight="1">
      <c r="B18" s="194">
        <v>2011</v>
      </c>
      <c r="C18" s="229">
        <v>4827</v>
      </c>
      <c r="D18" s="229">
        <v>2575</v>
      </c>
      <c r="E18" s="229">
        <v>2355</v>
      </c>
      <c r="F18" s="229">
        <v>55213</v>
      </c>
      <c r="G18" s="229">
        <v>27240</v>
      </c>
      <c r="H18" s="195">
        <v>152960</v>
      </c>
      <c r="I18" s="195">
        <v>26818</v>
      </c>
      <c r="J18" s="195">
        <v>27888</v>
      </c>
      <c r="K18" s="195">
        <v>9472</v>
      </c>
    </row>
    <row r="19" spans="1:11" s="193" customFormat="1" ht="15.75" customHeight="1">
      <c r="B19" s="194">
        <v>2010</v>
      </c>
      <c r="C19" s="229">
        <v>4478.5793300000005</v>
      </c>
      <c r="D19" s="229">
        <v>2529.9549999999999</v>
      </c>
      <c r="E19" s="229">
        <v>2317.491</v>
      </c>
      <c r="F19" s="229">
        <v>57053.620939999986</v>
      </c>
      <c r="G19" s="229">
        <v>27704.930999999997</v>
      </c>
      <c r="H19" s="195">
        <v>150969.99999999997</v>
      </c>
      <c r="I19" s="195">
        <v>23727</v>
      </c>
      <c r="J19" s="195">
        <v>27674</v>
      </c>
      <c r="K19" s="195">
        <v>8613</v>
      </c>
    </row>
    <row r="20" spans="1:11" ht="15.75" customHeight="1">
      <c r="A20" s="227"/>
      <c r="B20" s="230">
        <v>2009</v>
      </c>
      <c r="C20" s="229">
        <v>4477.93</v>
      </c>
      <c r="D20" s="229">
        <v>2746.819</v>
      </c>
      <c r="E20" s="229">
        <v>2739.3420000000006</v>
      </c>
      <c r="F20" s="229">
        <v>58108.022000000004</v>
      </c>
      <c r="G20" s="229">
        <v>27131.857999999997</v>
      </c>
      <c r="H20" s="231">
        <v>148520</v>
      </c>
      <c r="I20" s="231">
        <v>19091</v>
      </c>
      <c r="J20" s="231">
        <v>22320</v>
      </c>
      <c r="K20" s="138">
        <v>9787</v>
      </c>
    </row>
    <row r="21" spans="1:11" ht="15.75" customHeight="1">
      <c r="A21" s="227"/>
      <c r="B21" s="232">
        <v>2008</v>
      </c>
      <c r="C21" s="229">
        <v>4264.67</v>
      </c>
      <c r="D21" s="229">
        <v>3335.0999999999995</v>
      </c>
      <c r="E21" s="229">
        <v>3873.83</v>
      </c>
      <c r="F21" s="229">
        <v>59176.23000000001</v>
      </c>
      <c r="G21" s="229">
        <v>28746.857</v>
      </c>
      <c r="H21" s="231">
        <v>150450</v>
      </c>
      <c r="I21" s="231">
        <v>18136</v>
      </c>
      <c r="J21" s="231">
        <v>24581</v>
      </c>
      <c r="K21" s="138">
        <v>9880</v>
      </c>
    </row>
    <row r="22" spans="1:11" ht="15.75" customHeight="1">
      <c r="A22" s="227"/>
      <c r="B22" s="232">
        <v>2007</v>
      </c>
      <c r="C22" s="229">
        <v>3933.85</v>
      </c>
      <c r="D22" s="229">
        <v>3093.33</v>
      </c>
      <c r="E22" s="229">
        <v>4013.33</v>
      </c>
      <c r="F22" s="231">
        <v>54978</v>
      </c>
      <c r="G22" s="229">
        <v>28811.870000000003</v>
      </c>
      <c r="H22" s="231">
        <v>143650</v>
      </c>
      <c r="I22" s="231">
        <v>15690</v>
      </c>
      <c r="J22" s="231">
        <v>23690</v>
      </c>
      <c r="K22" s="138">
        <v>8577</v>
      </c>
    </row>
    <row r="23" spans="1:11" ht="15.75" customHeight="1">
      <c r="A23" s="227"/>
      <c r="B23" s="232">
        <v>2006</v>
      </c>
      <c r="C23" s="229">
        <v>4019.9599999999991</v>
      </c>
      <c r="D23" s="229">
        <v>2988.63</v>
      </c>
      <c r="E23" s="229">
        <v>3919.6200000000008</v>
      </c>
      <c r="F23" s="231">
        <v>52512</v>
      </c>
      <c r="G23" s="229">
        <v>26943.360000000001</v>
      </c>
      <c r="H23" s="231">
        <v>138420.00000000003</v>
      </c>
      <c r="I23" s="231">
        <v>15500</v>
      </c>
      <c r="J23" s="231">
        <v>23670</v>
      </c>
      <c r="K23" s="138">
        <v>9087</v>
      </c>
    </row>
    <row r="24" spans="1:11" ht="15.75" customHeight="1">
      <c r="A24" s="227"/>
      <c r="B24" s="232">
        <v>2005</v>
      </c>
      <c r="C24" s="231">
        <v>4182</v>
      </c>
      <c r="D24" s="231">
        <f>2108+467</f>
        <v>2575</v>
      </c>
      <c r="E24" s="231">
        <f>1080+3198</f>
        <v>4278</v>
      </c>
      <c r="F24" s="231">
        <v>54684</v>
      </c>
      <c r="G24" s="231">
        <v>33227</v>
      </c>
      <c r="H24" s="231">
        <v>147300</v>
      </c>
      <c r="I24" s="231">
        <v>16590</v>
      </c>
      <c r="J24" s="231">
        <v>29530</v>
      </c>
      <c r="K24" s="138">
        <v>9457</v>
      </c>
    </row>
    <row r="25" spans="1:11" ht="15.75" customHeight="1">
      <c r="A25" s="227"/>
      <c r="B25" s="232">
        <v>2004</v>
      </c>
      <c r="C25" s="231">
        <v>3804</v>
      </c>
      <c r="D25" s="231">
        <v>2653</v>
      </c>
      <c r="E25" s="231">
        <v>4337</v>
      </c>
      <c r="F25" s="231">
        <v>55215</v>
      </c>
      <c r="G25" s="231">
        <v>32392</v>
      </c>
      <c r="H25" s="231">
        <v>151220</v>
      </c>
      <c r="I25" s="231">
        <v>21000</v>
      </c>
      <c r="J25" s="231">
        <v>41000</v>
      </c>
      <c r="K25" s="138">
        <v>10962</v>
      </c>
    </row>
    <row r="26" spans="1:11" ht="15.75" customHeight="1">
      <c r="A26" s="227"/>
      <c r="B26" s="232">
        <v>2003</v>
      </c>
      <c r="C26" s="231">
        <v>4003</v>
      </c>
      <c r="D26" s="231">
        <f>2317+812</f>
        <v>3129</v>
      </c>
      <c r="E26" s="231">
        <f>1227+3705</f>
        <v>4932</v>
      </c>
      <c r="F26" s="231">
        <v>54313</v>
      </c>
      <c r="G26" s="231">
        <v>33061</v>
      </c>
      <c r="H26" s="231">
        <v>162340</v>
      </c>
      <c r="I26" s="231">
        <v>19000</v>
      </c>
      <c r="J26" s="231">
        <v>39000</v>
      </c>
      <c r="K26" s="138">
        <v>13655</v>
      </c>
    </row>
    <row r="27" spans="1:11" ht="15.75" customHeight="1">
      <c r="A27" s="227"/>
      <c r="B27" s="232">
        <v>2002</v>
      </c>
      <c r="C27" s="231">
        <v>3800</v>
      </c>
      <c r="D27" s="231">
        <v>4810</v>
      </c>
      <c r="E27" s="231">
        <v>7770</v>
      </c>
      <c r="F27" s="231">
        <v>51800</v>
      </c>
      <c r="G27" s="231">
        <v>34800</v>
      </c>
      <c r="H27" s="231">
        <v>141400</v>
      </c>
      <c r="I27" s="231">
        <v>22150</v>
      </c>
      <c r="J27" s="231">
        <v>37040</v>
      </c>
      <c r="K27" s="138">
        <v>12320</v>
      </c>
    </row>
    <row r="28" spans="1:11" ht="15.75" customHeight="1">
      <c r="A28" s="227"/>
      <c r="B28" s="232">
        <v>2001</v>
      </c>
      <c r="C28" s="231">
        <v>3900</v>
      </c>
      <c r="D28" s="231">
        <v>4240</v>
      </c>
      <c r="E28" s="231">
        <v>6750</v>
      </c>
      <c r="F28" s="231">
        <v>50700</v>
      </c>
      <c r="G28" s="231">
        <v>33800</v>
      </c>
      <c r="H28" s="231">
        <v>141500</v>
      </c>
      <c r="I28" s="231">
        <v>21800</v>
      </c>
      <c r="J28" s="231">
        <v>36200</v>
      </c>
      <c r="K28" s="138">
        <v>11190</v>
      </c>
    </row>
    <row r="29" spans="1:11" ht="15.75" customHeight="1">
      <c r="B29" s="47">
        <v>2000</v>
      </c>
      <c r="C29" s="138">
        <v>4450</v>
      </c>
      <c r="D29" s="138">
        <v>4220</v>
      </c>
      <c r="E29" s="138">
        <v>6300</v>
      </c>
      <c r="F29" s="138">
        <v>52250</v>
      </c>
      <c r="G29" s="138">
        <v>32300</v>
      </c>
      <c r="H29" s="138">
        <v>146600</v>
      </c>
      <c r="I29" s="138">
        <v>18000</v>
      </c>
      <c r="J29" s="138">
        <v>29200</v>
      </c>
      <c r="K29" s="138">
        <v>10584</v>
      </c>
    </row>
    <row r="30" spans="1:11" ht="15.75" customHeight="1">
      <c r="B30" s="47">
        <v>1999</v>
      </c>
      <c r="C30" s="138">
        <v>3950</v>
      </c>
      <c r="D30" s="138">
        <v>4450</v>
      </c>
      <c r="E30" s="138">
        <v>6300</v>
      </c>
      <c r="F30" s="138">
        <v>49150</v>
      </c>
      <c r="G30" s="138">
        <v>33150</v>
      </c>
      <c r="H30" s="138">
        <v>132500</v>
      </c>
      <c r="I30" s="138">
        <v>17000</v>
      </c>
      <c r="J30" s="138">
        <v>28500</v>
      </c>
      <c r="K30" s="138">
        <v>10622</v>
      </c>
    </row>
    <row r="31" spans="1:11" ht="15.75" customHeight="1">
      <c r="B31" s="47">
        <v>1998</v>
      </c>
      <c r="C31" s="138">
        <v>4000</v>
      </c>
      <c r="D31" s="138">
        <v>4590</v>
      </c>
      <c r="E31" s="138">
        <v>5250</v>
      </c>
      <c r="F31" s="138">
        <v>47200</v>
      </c>
      <c r="G31" s="138">
        <v>31000</v>
      </c>
      <c r="H31" s="138">
        <v>134000</v>
      </c>
      <c r="I31" s="138">
        <v>17500</v>
      </c>
      <c r="J31" s="138">
        <v>26400</v>
      </c>
      <c r="K31" s="138">
        <v>10584</v>
      </c>
    </row>
    <row r="32" spans="1:11" ht="15.75" customHeight="1">
      <c r="B32" s="47">
        <v>1997</v>
      </c>
      <c r="C32" s="138">
        <v>5400</v>
      </c>
      <c r="D32" s="138">
        <v>3830</v>
      </c>
      <c r="E32" s="138">
        <v>4250</v>
      </c>
      <c r="F32" s="138">
        <v>46100</v>
      </c>
      <c r="G32" s="138">
        <v>31800</v>
      </c>
      <c r="H32" s="138">
        <v>133200</v>
      </c>
      <c r="I32" s="138">
        <v>19500</v>
      </c>
      <c r="J32" s="138">
        <v>25100</v>
      </c>
      <c r="K32" s="138">
        <v>9223</v>
      </c>
    </row>
    <row r="33" spans="2:11" ht="15.75" customHeight="1">
      <c r="B33" s="47">
        <v>1996</v>
      </c>
      <c r="C33" s="138">
        <v>4900</v>
      </c>
      <c r="D33" s="138">
        <v>3670</v>
      </c>
      <c r="E33" s="138">
        <v>4070</v>
      </c>
      <c r="F33" s="138">
        <v>45600</v>
      </c>
      <c r="G33" s="138">
        <v>29800</v>
      </c>
      <c r="H33" s="138">
        <v>138000</v>
      </c>
      <c r="I33" s="138">
        <v>18500</v>
      </c>
      <c r="J33" s="138">
        <v>23800</v>
      </c>
      <c r="K33" s="138">
        <v>10206</v>
      </c>
    </row>
    <row r="34" spans="2:11" ht="15.75" customHeight="1">
      <c r="B34" s="47">
        <v>1995</v>
      </c>
      <c r="C34" s="138">
        <v>5030</v>
      </c>
      <c r="D34" s="138">
        <v>3770</v>
      </c>
      <c r="E34" s="138">
        <v>4050</v>
      </c>
      <c r="F34" s="138">
        <v>42800</v>
      </c>
      <c r="G34" s="138">
        <v>28000</v>
      </c>
      <c r="H34" s="138">
        <v>139000</v>
      </c>
      <c r="I34" s="138">
        <v>18900</v>
      </c>
      <c r="J34" s="138">
        <v>23000</v>
      </c>
      <c r="K34" s="138">
        <v>9526</v>
      </c>
    </row>
    <row r="35" spans="2:11" ht="15.75" customHeight="1">
      <c r="B35" s="47">
        <v>1994</v>
      </c>
      <c r="C35" s="138">
        <v>4430</v>
      </c>
      <c r="D35" s="138">
        <v>3630</v>
      </c>
      <c r="E35" s="138">
        <v>3760</v>
      </c>
      <c r="F35" s="138">
        <v>42500</v>
      </c>
      <c r="G35" s="138">
        <v>26600</v>
      </c>
      <c r="H35" s="138">
        <v>126000</v>
      </c>
      <c r="I35" s="138">
        <v>19100</v>
      </c>
      <c r="J35" s="138">
        <v>22000</v>
      </c>
      <c r="K35" s="138">
        <v>9072</v>
      </c>
    </row>
    <row r="36" spans="2:11" ht="15.75" customHeight="1">
      <c r="B36" s="47">
        <v>1993</v>
      </c>
      <c r="C36" s="138">
        <v>4200</v>
      </c>
      <c r="D36" s="138">
        <v>3540</v>
      </c>
      <c r="E36" s="138">
        <v>3810</v>
      </c>
      <c r="F36" s="138">
        <v>39200</v>
      </c>
      <c r="G36" s="138">
        <v>25200</v>
      </c>
      <c r="H36" s="138">
        <v>118000</v>
      </c>
      <c r="I36" s="138">
        <v>18900</v>
      </c>
      <c r="J36" s="138">
        <v>20800</v>
      </c>
      <c r="K36" s="138">
        <v>9450</v>
      </c>
    </row>
    <row r="37" spans="2:11" ht="15.75" customHeight="1">
      <c r="B37" s="47">
        <v>1992</v>
      </c>
      <c r="C37" s="138">
        <v>4550</v>
      </c>
      <c r="D37" s="138">
        <v>3340</v>
      </c>
      <c r="E37" s="138">
        <v>3300</v>
      </c>
      <c r="F37" s="138">
        <v>33500</v>
      </c>
      <c r="G37" s="138">
        <v>23000</v>
      </c>
      <c r="H37" s="138">
        <v>107000</v>
      </c>
      <c r="I37" s="138">
        <v>19100</v>
      </c>
      <c r="J37" s="138">
        <v>20500</v>
      </c>
      <c r="K37" s="138">
        <v>7484</v>
      </c>
    </row>
    <row r="38" spans="2:11" ht="15.75" customHeight="1">
      <c r="B38" s="47">
        <v>1991</v>
      </c>
      <c r="C38" s="138">
        <v>4600</v>
      </c>
      <c r="D38" s="138">
        <v>3480</v>
      </c>
      <c r="E38" s="138">
        <v>3480</v>
      </c>
      <c r="F38" s="138">
        <v>31900</v>
      </c>
      <c r="G38" s="138">
        <v>19600</v>
      </c>
      <c r="H38" s="138">
        <v>104000</v>
      </c>
      <c r="I38" s="138">
        <v>19500</v>
      </c>
      <c r="J38" s="138">
        <v>20200</v>
      </c>
      <c r="K38" s="138">
        <v>9072</v>
      </c>
    </row>
    <row r="39" spans="2:11" ht="15.75" customHeight="1">
      <c r="B39" s="47">
        <v>1990</v>
      </c>
      <c r="C39" s="138">
        <v>4100</v>
      </c>
      <c r="D39" s="138">
        <v>3900</v>
      </c>
      <c r="E39" s="138">
        <v>4200</v>
      </c>
      <c r="F39" s="138">
        <v>31400</v>
      </c>
      <c r="G39" s="138">
        <v>20800</v>
      </c>
      <c r="H39" s="138">
        <v>100000</v>
      </c>
      <c r="I39" s="138">
        <v>20400</v>
      </c>
      <c r="J39" s="138">
        <v>21500</v>
      </c>
      <c r="K39" s="138">
        <v>9450</v>
      </c>
    </row>
    <row r="40" spans="2:11" ht="15.75" customHeight="1">
      <c r="B40" s="47">
        <v>1989</v>
      </c>
      <c r="C40" s="138">
        <v>4100</v>
      </c>
      <c r="D40" s="138">
        <v>4250</v>
      </c>
      <c r="E40" s="138">
        <v>4000</v>
      </c>
      <c r="F40" s="138">
        <v>29300</v>
      </c>
      <c r="G40" s="138">
        <v>19700</v>
      </c>
      <c r="H40" s="138">
        <v>89700</v>
      </c>
      <c r="I40" s="138">
        <v>20300</v>
      </c>
      <c r="J40" s="138">
        <v>22000</v>
      </c>
      <c r="K40" s="138">
        <v>8770</v>
      </c>
    </row>
    <row r="41" spans="2:11" ht="15.75" customHeight="1">
      <c r="B41" s="47">
        <v>1988</v>
      </c>
      <c r="C41" s="138">
        <v>4000</v>
      </c>
      <c r="D41" s="138">
        <v>4850</v>
      </c>
      <c r="E41" s="138">
        <v>3950</v>
      </c>
      <c r="F41" s="138">
        <v>27400</v>
      </c>
      <c r="G41" s="138">
        <v>16100</v>
      </c>
      <c r="H41" s="138">
        <v>78000</v>
      </c>
      <c r="I41" s="138">
        <v>21000</v>
      </c>
      <c r="J41" s="138">
        <v>23500</v>
      </c>
      <c r="K41" s="138">
        <v>7356</v>
      </c>
    </row>
    <row r="42" spans="2:11" ht="15.75" customHeight="1">
      <c r="B42" s="47">
        <v>1987</v>
      </c>
      <c r="C42" s="138">
        <v>4100</v>
      </c>
      <c r="D42" s="138">
        <v>5060</v>
      </c>
      <c r="E42" s="138">
        <v>3940</v>
      </c>
      <c r="F42" s="138">
        <v>25300</v>
      </c>
      <c r="G42" s="138">
        <v>13500</v>
      </c>
      <c r="H42" s="138">
        <v>73000</v>
      </c>
      <c r="I42" s="138">
        <v>21200</v>
      </c>
      <c r="J42" s="138">
        <v>24000</v>
      </c>
      <c r="K42" s="138">
        <v>7552</v>
      </c>
    </row>
    <row r="43" spans="2:11" ht="15.75" customHeight="1">
      <c r="B43" s="47">
        <v>1986</v>
      </c>
      <c r="C43" s="138">
        <v>3600</v>
      </c>
      <c r="D43" s="138">
        <v>4350</v>
      </c>
      <c r="E43" s="138">
        <v>3480</v>
      </c>
      <c r="F43" s="138">
        <v>23200</v>
      </c>
      <c r="G43" s="138">
        <v>14200</v>
      </c>
      <c r="H43" s="138">
        <v>68000</v>
      </c>
      <c r="I43" s="138">
        <v>21000</v>
      </c>
      <c r="J43" s="138">
        <v>23500</v>
      </c>
      <c r="K43" s="138">
        <v>6426</v>
      </c>
    </row>
    <row r="44" spans="2:11" ht="15.75" customHeight="1">
      <c r="B44" s="47">
        <v>1985</v>
      </c>
      <c r="C44" s="138">
        <v>2750</v>
      </c>
      <c r="D44" s="138">
        <v>4200</v>
      </c>
      <c r="E44" s="138">
        <v>3230</v>
      </c>
      <c r="F44" s="138">
        <v>23600</v>
      </c>
      <c r="G44" s="138">
        <v>12550</v>
      </c>
      <c r="H44" s="138">
        <v>63500</v>
      </c>
      <c r="I44" s="138">
        <v>20500</v>
      </c>
      <c r="J44" s="138">
        <v>23400</v>
      </c>
      <c r="K44" s="138">
        <v>6819</v>
      </c>
    </row>
    <row r="45" spans="2:11" ht="15.75" customHeight="1">
      <c r="B45" s="47">
        <v>1984</v>
      </c>
      <c r="C45" s="138">
        <v>2445</v>
      </c>
      <c r="D45" s="138">
        <v>3620</v>
      </c>
      <c r="E45" s="138">
        <v>2820</v>
      </c>
      <c r="F45" s="138">
        <v>23250</v>
      </c>
      <c r="G45" s="138">
        <v>12600</v>
      </c>
      <c r="H45" s="138">
        <v>58100</v>
      </c>
      <c r="I45" s="138">
        <v>19500</v>
      </c>
      <c r="J45" s="138">
        <v>22600</v>
      </c>
      <c r="K45" s="138">
        <v>7235</v>
      </c>
    </row>
    <row r="46" spans="2:11" ht="15.75" customHeight="1">
      <c r="B46" s="47">
        <v>1983</v>
      </c>
      <c r="C46" s="138">
        <v>2450</v>
      </c>
      <c r="D46" s="138">
        <v>3330</v>
      </c>
      <c r="E46" s="138">
        <v>2560</v>
      </c>
      <c r="F46" s="138">
        <v>21000</v>
      </c>
      <c r="G46" s="138">
        <v>12200</v>
      </c>
      <c r="H46" s="138">
        <v>52800</v>
      </c>
      <c r="I46" s="138">
        <v>18300</v>
      </c>
      <c r="J46" s="138">
        <v>22000</v>
      </c>
      <c r="K46" s="138">
        <v>6199</v>
      </c>
    </row>
    <row r="47" spans="2:11" ht="15.75" customHeight="1">
      <c r="B47" s="47">
        <v>1982</v>
      </c>
      <c r="C47" s="138">
        <v>2002</v>
      </c>
      <c r="D47" s="138">
        <v>3288</v>
      </c>
      <c r="E47" s="138">
        <v>2282</v>
      </c>
      <c r="F47" s="138">
        <v>19609</v>
      </c>
      <c r="G47" s="138">
        <v>11278</v>
      </c>
      <c r="H47" s="138">
        <v>44907</v>
      </c>
      <c r="I47" s="138">
        <v>17475</v>
      </c>
      <c r="J47" s="138">
        <v>21488</v>
      </c>
      <c r="K47" s="138">
        <v>7057</v>
      </c>
    </row>
    <row r="48" spans="2:11" ht="15.75" customHeight="1">
      <c r="B48" s="47">
        <v>1981</v>
      </c>
      <c r="C48" s="138">
        <v>2032</v>
      </c>
      <c r="D48" s="138">
        <v>3164</v>
      </c>
      <c r="E48" s="138">
        <v>2223</v>
      </c>
      <c r="F48" s="138">
        <v>17526</v>
      </c>
      <c r="G48" s="138">
        <v>10160</v>
      </c>
      <c r="H48" s="138">
        <v>38303</v>
      </c>
      <c r="I48" s="138">
        <v>17170</v>
      </c>
      <c r="J48" s="138">
        <v>21336</v>
      </c>
      <c r="K48" s="138">
        <v>7484</v>
      </c>
    </row>
    <row r="49" spans="2:11" ht="15.75" customHeight="1">
      <c r="B49" s="47">
        <v>1980</v>
      </c>
      <c r="C49" s="138">
        <v>2022</v>
      </c>
      <c r="D49" s="138">
        <v>3137</v>
      </c>
      <c r="E49" s="138">
        <v>2200</v>
      </c>
      <c r="F49" s="138">
        <v>15321</v>
      </c>
      <c r="G49" s="138">
        <v>9997</v>
      </c>
      <c r="H49" s="138">
        <v>33325</v>
      </c>
      <c r="I49" s="138">
        <v>16866</v>
      </c>
      <c r="J49" s="138">
        <v>21692</v>
      </c>
      <c r="K49" s="138">
        <v>6309</v>
      </c>
    </row>
    <row r="50" spans="2:11" ht="15.75" customHeight="1">
      <c r="B50" s="47">
        <v>1979</v>
      </c>
      <c r="C50" s="138">
        <v>1829</v>
      </c>
      <c r="D50" s="138">
        <v>3160</v>
      </c>
      <c r="E50" s="138">
        <v>2332</v>
      </c>
      <c r="F50" s="138">
        <v>15646</v>
      </c>
      <c r="G50" s="138">
        <v>9957</v>
      </c>
      <c r="H50" s="138">
        <v>27940</v>
      </c>
      <c r="I50" s="138">
        <v>16510</v>
      </c>
      <c r="J50" s="138">
        <v>21539</v>
      </c>
      <c r="K50" s="138">
        <v>6275</v>
      </c>
    </row>
    <row r="51" spans="2:11" ht="15.75" customHeight="1">
      <c r="B51" s="47">
        <v>1978</v>
      </c>
      <c r="C51" s="138">
        <v>1849</v>
      </c>
      <c r="D51" s="138">
        <v>3307</v>
      </c>
      <c r="E51" s="138">
        <v>2469</v>
      </c>
      <c r="F51" s="138">
        <v>15240</v>
      </c>
      <c r="G51" s="138">
        <v>8433</v>
      </c>
      <c r="H51" s="138">
        <v>23876</v>
      </c>
      <c r="I51" s="138">
        <v>16256</v>
      </c>
      <c r="J51" s="138">
        <v>21336</v>
      </c>
      <c r="K51" s="138">
        <v>6955</v>
      </c>
    </row>
    <row r="52" spans="2:11" ht="15.75" customHeight="1">
      <c r="B52" s="47">
        <v>1977</v>
      </c>
      <c r="C52" s="138">
        <v>1636</v>
      </c>
      <c r="D52" s="138">
        <v>2504</v>
      </c>
      <c r="E52" s="138">
        <v>2138</v>
      </c>
      <c r="F52" s="138">
        <v>14224</v>
      </c>
      <c r="G52" s="138">
        <v>7823</v>
      </c>
      <c r="H52" s="138">
        <v>18288</v>
      </c>
      <c r="I52" s="138">
        <v>15037</v>
      </c>
      <c r="J52" s="138">
        <v>20930</v>
      </c>
      <c r="K52" s="138">
        <v>6691</v>
      </c>
    </row>
    <row r="53" spans="2:11" ht="15.75" customHeight="1">
      <c r="B53" s="47">
        <v>1976</v>
      </c>
      <c r="C53" s="138">
        <v>1575</v>
      </c>
      <c r="D53" s="138">
        <v>2235</v>
      </c>
      <c r="E53" s="138">
        <v>1910</v>
      </c>
      <c r="F53" s="138">
        <v>13614</v>
      </c>
      <c r="G53" s="138">
        <v>7620</v>
      </c>
      <c r="H53" s="138">
        <v>15240</v>
      </c>
      <c r="I53" s="138">
        <v>13716</v>
      </c>
      <c r="J53" s="138">
        <v>20015</v>
      </c>
      <c r="K53" s="138">
        <v>6502</v>
      </c>
    </row>
    <row r="54" spans="2:11" ht="15.75" customHeight="1">
      <c r="B54" s="47">
        <v>1975</v>
      </c>
      <c r="C54" s="138">
        <v>1372</v>
      </c>
      <c r="D54" s="138">
        <v>2032</v>
      </c>
      <c r="E54" s="138">
        <v>1575</v>
      </c>
      <c r="F54" s="138">
        <v>12192</v>
      </c>
      <c r="G54" s="138">
        <v>7112</v>
      </c>
      <c r="H54" s="138">
        <v>12700</v>
      </c>
      <c r="I54" s="138">
        <v>12192</v>
      </c>
      <c r="J54" s="138">
        <v>18288</v>
      </c>
      <c r="K54" s="138">
        <v>4914</v>
      </c>
    </row>
    <row r="55" spans="2:11" ht="15.75" customHeight="1">
      <c r="B55" s="47">
        <v>1974</v>
      </c>
      <c r="C55" s="138">
        <v>2032</v>
      </c>
      <c r="D55" s="138">
        <v>4318</v>
      </c>
      <c r="E55" s="138">
        <v>2591</v>
      </c>
      <c r="F55" s="138">
        <v>14732</v>
      </c>
      <c r="G55" s="138">
        <v>8026</v>
      </c>
      <c r="H55" s="138">
        <v>18288</v>
      </c>
      <c r="I55" s="138">
        <v>20320</v>
      </c>
      <c r="J55" s="138">
        <v>29464</v>
      </c>
      <c r="K55" s="138">
        <v>5897</v>
      </c>
    </row>
    <row r="56" spans="2:11" ht="15.75" customHeight="1">
      <c r="B56" s="47">
        <v>1973</v>
      </c>
      <c r="C56" s="138">
        <v>3962</v>
      </c>
      <c r="D56" s="138">
        <v>6360</v>
      </c>
      <c r="E56" s="138">
        <v>4216</v>
      </c>
      <c r="F56" s="138">
        <v>15951</v>
      </c>
      <c r="G56" s="138">
        <v>10160</v>
      </c>
      <c r="H56" s="138">
        <v>23876</v>
      </c>
      <c r="I56" s="138">
        <v>20320</v>
      </c>
      <c r="J56" s="138">
        <v>33274</v>
      </c>
      <c r="K56" s="138">
        <v>7409</v>
      </c>
    </row>
    <row r="57" spans="2:11" ht="15.75" customHeight="1">
      <c r="B57" s="47">
        <v>1972</v>
      </c>
      <c r="C57" s="138">
        <v>3556</v>
      </c>
      <c r="D57" s="138">
        <v>5121</v>
      </c>
      <c r="E57" s="138">
        <v>4064</v>
      </c>
      <c r="F57" s="138">
        <v>13716</v>
      </c>
      <c r="G57" s="138">
        <v>10465</v>
      </c>
      <c r="H57" s="138">
        <v>22352</v>
      </c>
      <c r="I57" s="138">
        <v>23470</v>
      </c>
      <c r="J57" s="138">
        <v>36170</v>
      </c>
      <c r="K57" s="138">
        <v>7636</v>
      </c>
    </row>
    <row r="58" spans="2:11" ht="15.75" customHeight="1">
      <c r="B58" s="47">
        <v>1971</v>
      </c>
      <c r="C58" s="138">
        <v>3251</v>
      </c>
      <c r="D58" s="138">
        <v>4902</v>
      </c>
      <c r="E58" s="138">
        <v>3886</v>
      </c>
      <c r="F58" s="138">
        <v>12700</v>
      </c>
      <c r="G58" s="138">
        <v>10008</v>
      </c>
      <c r="H58" s="138">
        <v>20320</v>
      </c>
      <c r="I58" s="138">
        <v>22352</v>
      </c>
      <c r="J58" s="138">
        <v>33122</v>
      </c>
      <c r="K58" s="138">
        <v>7258</v>
      </c>
    </row>
    <row r="59" spans="2:11" ht="15.75" customHeight="1">
      <c r="B59" s="47">
        <v>1970</v>
      </c>
      <c r="C59" s="138">
        <v>3048</v>
      </c>
      <c r="D59" s="138">
        <v>4348</v>
      </c>
      <c r="E59" s="138">
        <v>3607</v>
      </c>
      <c r="F59" s="138">
        <v>12192</v>
      </c>
      <c r="G59" s="138">
        <v>9347</v>
      </c>
      <c r="H59" s="138">
        <v>18796</v>
      </c>
      <c r="I59" s="138">
        <v>18796</v>
      </c>
      <c r="J59" s="138">
        <v>27432</v>
      </c>
      <c r="K59" s="138">
        <v>7182</v>
      </c>
    </row>
    <row r="60" spans="2:11" ht="15.75" customHeight="1">
      <c r="B60" s="47">
        <v>1969</v>
      </c>
      <c r="C60" s="138">
        <v>2946</v>
      </c>
      <c r="D60" s="138">
        <v>3810</v>
      </c>
      <c r="E60" s="138">
        <v>3048</v>
      </c>
      <c r="F60" s="138">
        <v>11176</v>
      </c>
      <c r="G60" s="138">
        <v>9144</v>
      </c>
      <c r="H60" s="138">
        <v>18288</v>
      </c>
      <c r="I60" s="138">
        <v>17882</v>
      </c>
      <c r="J60" s="138">
        <v>25400</v>
      </c>
      <c r="K60" s="138">
        <v>6804</v>
      </c>
    </row>
    <row r="61" spans="2:11" ht="15.75" customHeight="1">
      <c r="B61" s="47">
        <v>1968</v>
      </c>
      <c r="C61" s="138">
        <v>2845</v>
      </c>
      <c r="D61" s="138">
        <v>3556</v>
      </c>
      <c r="E61" s="138">
        <v>2591</v>
      </c>
      <c r="F61" s="138">
        <v>8128</v>
      </c>
      <c r="G61" s="138">
        <v>6858</v>
      </c>
      <c r="H61" s="138">
        <v>17780</v>
      </c>
      <c r="I61" s="138">
        <v>15748</v>
      </c>
      <c r="J61" s="138">
        <v>22352</v>
      </c>
      <c r="K61" s="138">
        <v>6804</v>
      </c>
    </row>
    <row r="62" spans="2:11" ht="15.75" customHeight="1">
      <c r="B62" s="47">
        <v>1967</v>
      </c>
      <c r="C62" s="138">
        <v>2743</v>
      </c>
      <c r="D62" s="138">
        <v>3353</v>
      </c>
      <c r="E62" s="138">
        <v>2184</v>
      </c>
      <c r="F62" s="138">
        <v>7620</v>
      </c>
      <c r="G62" s="138">
        <v>5588</v>
      </c>
      <c r="H62" s="138">
        <v>16764</v>
      </c>
      <c r="I62" s="138">
        <v>15240</v>
      </c>
      <c r="J62" s="138">
        <v>18796</v>
      </c>
      <c r="K62" s="138">
        <v>6048</v>
      </c>
    </row>
    <row r="63" spans="2:11" ht="15.75" customHeight="1">
      <c r="B63" s="47">
        <v>1966</v>
      </c>
      <c r="C63" s="138">
        <v>2692</v>
      </c>
      <c r="D63" s="138">
        <v>3252</v>
      </c>
      <c r="E63" s="138">
        <v>1727</v>
      </c>
      <c r="F63" s="138">
        <v>6706</v>
      </c>
      <c r="G63" s="138">
        <v>4572</v>
      </c>
      <c r="H63" s="138">
        <v>15748</v>
      </c>
      <c r="I63" s="138">
        <v>14224</v>
      </c>
      <c r="J63" s="138">
        <v>18288</v>
      </c>
      <c r="K63" s="138">
        <v>5670</v>
      </c>
    </row>
    <row r="64" spans="2:11" ht="15.75" customHeight="1">
      <c r="B64" s="47">
        <v>1965</v>
      </c>
      <c r="C64" s="138">
        <v>2642</v>
      </c>
      <c r="D64" s="138">
        <v>3048</v>
      </c>
      <c r="E64" s="138">
        <v>1524</v>
      </c>
      <c r="F64" s="138">
        <v>3150</v>
      </c>
      <c r="G64" s="138">
        <v>4267</v>
      </c>
      <c r="H64" s="138">
        <v>13716</v>
      </c>
      <c r="I64" s="138">
        <v>14224</v>
      </c>
      <c r="J64" s="138">
        <v>16256</v>
      </c>
      <c r="K64" s="138">
        <v>5292</v>
      </c>
    </row>
    <row r="65" spans="1:12" ht="15.75" customHeight="1">
      <c r="B65" s="47">
        <v>1964</v>
      </c>
      <c r="C65" s="138">
        <v>2540</v>
      </c>
      <c r="D65" s="138">
        <v>3048</v>
      </c>
      <c r="E65" s="138">
        <v>1321</v>
      </c>
      <c r="F65" s="138">
        <v>2743</v>
      </c>
      <c r="G65" s="138">
        <v>3048</v>
      </c>
      <c r="H65" s="138">
        <v>14021</v>
      </c>
      <c r="I65" s="138">
        <v>12395</v>
      </c>
      <c r="J65" s="138">
        <v>11176</v>
      </c>
      <c r="K65" s="138">
        <v>4536</v>
      </c>
    </row>
    <row r="66" spans="1:12" ht="15.75" customHeight="1">
      <c r="B66" s="47">
        <v>1963</v>
      </c>
      <c r="C66" s="138">
        <v>2438</v>
      </c>
      <c r="D66" s="138">
        <v>2946</v>
      </c>
      <c r="E66" s="138">
        <v>1270</v>
      </c>
      <c r="F66" s="138">
        <v>2540</v>
      </c>
      <c r="G66" s="138">
        <v>2743</v>
      </c>
      <c r="H66" s="138">
        <v>13106</v>
      </c>
      <c r="I66" s="138">
        <v>12700</v>
      </c>
      <c r="J66" s="138">
        <v>11176</v>
      </c>
      <c r="K66" s="138">
        <v>4309</v>
      </c>
    </row>
    <row r="67" spans="1:12" ht="15.75" customHeight="1">
      <c r="B67" s="47">
        <v>1962</v>
      </c>
      <c r="C67" s="138">
        <v>2337</v>
      </c>
      <c r="D67" s="138">
        <v>2743</v>
      </c>
      <c r="E67" s="138">
        <v>1300</v>
      </c>
      <c r="F67" s="138">
        <v>2032</v>
      </c>
      <c r="G67" s="138">
        <v>2540</v>
      </c>
      <c r="H67" s="138">
        <v>12029</v>
      </c>
      <c r="I67" s="138">
        <v>12649</v>
      </c>
      <c r="J67" s="138">
        <v>10465</v>
      </c>
      <c r="K67" s="138">
        <v>4158</v>
      </c>
    </row>
    <row r="68" spans="1:12" ht="15.75" customHeight="1">
      <c r="B68" s="47">
        <v>1961</v>
      </c>
      <c r="C68" s="138">
        <v>2235</v>
      </c>
      <c r="D68" s="138">
        <v>2845</v>
      </c>
      <c r="E68" s="138">
        <v>1138</v>
      </c>
      <c r="F68" s="138">
        <v>1829</v>
      </c>
      <c r="G68" s="138">
        <v>2337</v>
      </c>
      <c r="H68" s="138">
        <v>11267</v>
      </c>
      <c r="I68" s="138">
        <v>12903</v>
      </c>
      <c r="J68" s="138">
        <v>8433</v>
      </c>
      <c r="K68" s="138">
        <v>3780</v>
      </c>
    </row>
    <row r="69" spans="1:12" ht="15.75" customHeight="1">
      <c r="A69" s="150"/>
      <c r="B69" s="151">
        <v>1960</v>
      </c>
      <c r="C69" s="152">
        <v>2032</v>
      </c>
      <c r="D69" s="152">
        <v>2642</v>
      </c>
      <c r="E69" s="152">
        <v>1118</v>
      </c>
      <c r="F69" s="152">
        <v>1422</v>
      </c>
      <c r="G69" s="152">
        <v>2032</v>
      </c>
      <c r="H69" s="152">
        <v>10058</v>
      </c>
      <c r="I69" s="152">
        <v>12700</v>
      </c>
      <c r="J69" s="152">
        <v>9652</v>
      </c>
      <c r="K69" s="152">
        <v>3478</v>
      </c>
    </row>
    <row r="70" spans="1:12" ht="3" customHeight="1">
      <c r="B70" s="54"/>
      <c r="C70" s="153"/>
      <c r="D70" s="153"/>
      <c r="E70" s="153"/>
      <c r="F70" s="153"/>
      <c r="G70" s="153"/>
      <c r="H70" s="153"/>
      <c r="I70" s="153"/>
      <c r="J70" s="153"/>
      <c r="K70" s="153"/>
    </row>
    <row r="71" spans="1:12" ht="12.75" customHeight="1" thickBot="1">
      <c r="H71" s="154"/>
    </row>
    <row r="72" spans="1:12" ht="16.5" customHeight="1" thickTop="1">
      <c r="B72" s="12" t="str">
        <f>'1'!B37</f>
        <v>(Last Update: 11/03/2026)</v>
      </c>
      <c r="C72" s="98"/>
      <c r="D72" s="98"/>
      <c r="E72" s="98"/>
      <c r="F72" s="98"/>
      <c r="G72" s="98"/>
      <c r="H72" s="155"/>
      <c r="I72" s="98"/>
      <c r="J72" s="98"/>
      <c r="K72" s="98"/>
      <c r="L72" s="154"/>
    </row>
    <row r="73" spans="1:12" ht="4.5" customHeight="1">
      <c r="B73" s="14"/>
      <c r="H73" s="154"/>
      <c r="L73" s="154"/>
    </row>
    <row r="74" spans="1:12" ht="16.5" customHeight="1">
      <c r="B74" s="15" t="str">
        <f>+'1'!B39</f>
        <v>COPYRIGHT © :2026, REPUBLIC OF CYPRUS, STATISTICAL SERVICE</v>
      </c>
      <c r="H74" s="156"/>
      <c r="L74" s="154"/>
    </row>
    <row r="75" spans="1:12" ht="12.75" customHeight="1">
      <c r="L75" s="156"/>
    </row>
    <row r="76" spans="1:12" ht="12.75" customHeight="1"/>
    <row r="77" spans="1:12" ht="12.75" customHeight="1"/>
    <row r="78" spans="1:12" ht="12.75" customHeight="1"/>
    <row r="79" spans="1:12" ht="12.75" customHeight="1"/>
    <row r="80" spans="1:12" ht="12.75" customHeight="1"/>
    <row r="81" ht="16.149999999999999" customHeight="1"/>
    <row r="82" ht="16.149999999999999" customHeight="1"/>
    <row r="83" ht="16.149999999999999" customHeight="1"/>
    <row r="84" ht="16.149999999999999" customHeight="1"/>
    <row r="85" ht="16.149999999999999" customHeight="1"/>
    <row r="86" ht="16.149999999999999" customHeight="1"/>
    <row r="87" ht="16.149999999999999" customHeight="1"/>
    <row r="88" ht="16.149999999999999" customHeight="1"/>
    <row r="89" ht="16.149999999999999" customHeight="1"/>
    <row r="90" ht="16.149999999999999" customHeight="1"/>
    <row r="91" ht="16.149999999999999" customHeight="1"/>
    <row r="92" ht="16.149999999999999" customHeight="1"/>
    <row r="93" ht="16.149999999999999" customHeight="1"/>
    <row r="94" ht="16.149999999999999" customHeight="1"/>
    <row r="95" ht="16.149999999999999" customHeight="1"/>
    <row r="96" ht="16.149999999999999" customHeight="1"/>
    <row r="97" ht="16.149999999999999" customHeight="1"/>
    <row r="98" ht="16.149999999999999" customHeight="1"/>
    <row r="99" ht="16.149999999999999" customHeight="1"/>
    <row r="100" ht="16.149999999999999" customHeight="1"/>
    <row r="101" ht="16.149999999999999" customHeight="1"/>
    <row r="102" ht="16.149999999999999" customHeight="1"/>
    <row r="103" ht="16.149999999999999" customHeight="1"/>
    <row r="104" ht="16.149999999999999" customHeight="1"/>
    <row r="105" ht="16.149999999999999" customHeight="1"/>
    <row r="106" ht="16.149999999999999" customHeight="1"/>
    <row r="107" ht="16.149999999999999" customHeight="1"/>
    <row r="108" ht="16.149999999999999" customHeight="1"/>
    <row r="109" ht="16.149999999999999" customHeight="1"/>
    <row r="110" ht="16.149999999999999" customHeight="1"/>
    <row r="111" ht="16.149999999999999" customHeight="1"/>
    <row r="112" ht="16.149999999999999" customHeight="1"/>
    <row r="113" ht="16.149999999999999" customHeight="1"/>
    <row r="114" ht="16.149999999999999" customHeight="1"/>
    <row r="115" ht="16.149999999999999" customHeight="1"/>
    <row r="116" ht="16.149999999999999" customHeight="1"/>
    <row r="117" ht="16.149999999999999" customHeight="1"/>
    <row r="118" ht="16.149999999999999" customHeight="1"/>
    <row r="119" ht="16.149999999999999" customHeight="1"/>
    <row r="120" ht="16.149999999999999" customHeight="1"/>
    <row r="121" ht="16.149999999999999" customHeight="1"/>
    <row r="122" ht="16.149999999999999" customHeight="1"/>
    <row r="123" ht="16.149999999999999" customHeight="1"/>
    <row r="124" ht="16.149999999999999" customHeight="1"/>
    <row r="125" ht="16.149999999999999" customHeight="1"/>
    <row r="126" ht="16.149999999999999" customHeight="1"/>
    <row r="127" ht="16.149999999999999" customHeight="1"/>
    <row r="128" ht="16.149999999999999" customHeight="1"/>
    <row r="129" ht="16.149999999999999" customHeight="1"/>
    <row r="130" ht="16.149999999999999" customHeight="1"/>
    <row r="131" ht="16.149999999999999" customHeight="1"/>
    <row r="132" ht="16.149999999999999" customHeight="1"/>
    <row r="133" ht="16.149999999999999" customHeight="1"/>
    <row r="134" ht="16.149999999999999" customHeight="1"/>
    <row r="135" ht="16.149999999999999" customHeight="1"/>
    <row r="136" ht="16.149999999999999" customHeight="1"/>
    <row r="137" ht="16.149999999999999" customHeight="1"/>
    <row r="138" ht="16.149999999999999" customHeight="1"/>
    <row r="139" ht="16.149999999999999" customHeight="1"/>
    <row r="140" ht="16.149999999999999" customHeight="1"/>
    <row r="141" ht="16.149999999999999" customHeight="1"/>
    <row r="142" ht="16.149999999999999" customHeight="1"/>
    <row r="143" ht="16.149999999999999" customHeight="1"/>
    <row r="144" ht="16.149999999999999" customHeight="1"/>
    <row r="145" ht="16.149999999999999" customHeight="1"/>
    <row r="146" ht="16.149999999999999" customHeight="1"/>
    <row r="147" ht="16.149999999999999" customHeight="1"/>
    <row r="148" ht="16.149999999999999" customHeight="1"/>
    <row r="149" ht="16.149999999999999" customHeight="1"/>
    <row r="150" ht="16.149999999999999" customHeight="1"/>
    <row r="151" ht="16.149999999999999" customHeight="1"/>
    <row r="152" ht="16.149999999999999" customHeight="1"/>
    <row r="153" ht="16.149999999999999" customHeight="1"/>
    <row r="154" ht="16.149999999999999" customHeight="1"/>
    <row r="155" ht="16.149999999999999" customHeight="1"/>
    <row r="156" ht="16.149999999999999" customHeight="1"/>
    <row r="157" ht="16.149999999999999" customHeight="1"/>
    <row r="158" ht="16.149999999999999" customHeight="1"/>
    <row r="159" ht="16.149999999999999" customHeight="1"/>
    <row r="160" ht="16.149999999999999" customHeight="1"/>
    <row r="161" ht="16.149999999999999" customHeight="1"/>
    <row r="162" ht="16.149999999999999" customHeight="1"/>
    <row r="163" ht="16.149999999999999" customHeight="1"/>
  </sheetData>
  <mergeCells count="4">
    <mergeCell ref="B4:B5"/>
    <mergeCell ref="C4:G4"/>
    <mergeCell ref="H4:J4"/>
    <mergeCell ref="K4:K5"/>
  </mergeCells>
  <phoneticPr fontId="0" type="noConversion"/>
  <printOptions horizontalCentered="1"/>
  <pageMargins left="0.15748031496062992" right="0.15748031496062992" top="0.19685039370078741" bottom="0.19685039370078741" header="0.15748031496062992" footer="0.15748031496062992"/>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96"/>
  <sheetViews>
    <sheetView zoomScaleNormal="100" zoomScaleSheetLayoutView="100" workbookViewId="0">
      <pane ySplit="4" topLeftCell="A5" activePane="bottomLeft" state="frozen"/>
      <selection pane="bottomLeft"/>
    </sheetView>
  </sheetViews>
  <sheetFormatPr defaultColWidth="5" defaultRowHeight="15" customHeight="1"/>
  <cols>
    <col min="1" max="1" width="2.140625" style="25" customWidth="1"/>
    <col min="2" max="2" width="6" style="25" customWidth="1"/>
    <col min="3" max="6" width="13.140625" style="25" customWidth="1"/>
    <col min="7" max="7" width="15.140625" style="25" customWidth="1"/>
    <col min="8" max="8" width="2.140625" style="25" customWidth="1"/>
    <col min="9" max="16384" width="5" style="25"/>
  </cols>
  <sheetData>
    <row r="1" spans="2:8" ht="37.5" customHeight="1" thickBot="1">
      <c r="B1" s="22" t="s">
        <v>189</v>
      </c>
      <c r="C1" s="59"/>
      <c r="D1" s="60"/>
      <c r="E1" s="61"/>
      <c r="F1" s="24"/>
      <c r="G1" s="59"/>
      <c r="H1" s="30"/>
    </row>
    <row r="2" spans="2:8" ht="18.75" customHeight="1" thickTop="1">
      <c r="B2" s="57"/>
      <c r="C2" s="30"/>
      <c r="D2" s="31"/>
      <c r="E2" s="32"/>
      <c r="G2" s="30"/>
      <c r="H2" s="30"/>
    </row>
    <row r="3" spans="2:8" ht="12.95" customHeight="1">
      <c r="D3" s="28"/>
      <c r="G3" s="158" t="s">
        <v>11</v>
      </c>
      <c r="H3" s="27"/>
    </row>
    <row r="4" spans="2:8" s="26" customFormat="1" ht="30" customHeight="1">
      <c r="B4" s="170" t="s">
        <v>89</v>
      </c>
      <c r="C4" s="170" t="s">
        <v>81</v>
      </c>
      <c r="D4" s="170" t="s">
        <v>152</v>
      </c>
      <c r="E4" s="170" t="s">
        <v>153</v>
      </c>
      <c r="F4" s="170" t="s">
        <v>90</v>
      </c>
      <c r="G4" s="170" t="s">
        <v>86</v>
      </c>
    </row>
    <row r="5" spans="2:8" s="193" customFormat="1" ht="15.75" customHeight="1">
      <c r="B5" s="194">
        <v>2023</v>
      </c>
      <c r="C5" s="197">
        <v>82.3</v>
      </c>
      <c r="D5" s="197">
        <v>353.5</v>
      </c>
      <c r="E5" s="197">
        <v>233.9</v>
      </c>
      <c r="F5" s="197">
        <v>309.60000000000002</v>
      </c>
      <c r="G5" s="195">
        <v>2938.4</v>
      </c>
    </row>
    <row r="6" spans="2:8" s="193" customFormat="1" ht="15.75" customHeight="1">
      <c r="B6" s="194">
        <v>2022</v>
      </c>
      <c r="C6" s="197">
        <v>81.444000000000003</v>
      </c>
      <c r="D6" s="197">
        <v>343.63299999999998</v>
      </c>
      <c r="E6" s="197">
        <v>254.179</v>
      </c>
      <c r="F6" s="197">
        <v>330.86599999999999</v>
      </c>
      <c r="G6" s="195">
        <v>3022.2382512499998</v>
      </c>
    </row>
    <row r="7" spans="2:8" s="193" customFormat="1" ht="15.75" customHeight="1">
      <c r="B7" s="194">
        <v>2021</v>
      </c>
      <c r="C7" s="197">
        <v>84.611000000000004</v>
      </c>
      <c r="D7" s="197">
        <v>350.55399999999997</v>
      </c>
      <c r="E7" s="197">
        <v>257.12099999999998</v>
      </c>
      <c r="F7" s="197">
        <v>360.58600000000001</v>
      </c>
      <c r="G7" s="195">
        <v>3237.6</v>
      </c>
    </row>
    <row r="8" spans="2:8" s="193" customFormat="1" ht="15.75" customHeight="1">
      <c r="B8" s="194">
        <v>2020</v>
      </c>
      <c r="C8" s="197">
        <v>83.028999999999996</v>
      </c>
      <c r="D8" s="197">
        <v>328.10700000000003</v>
      </c>
      <c r="E8" s="197">
        <v>260.78199999999998</v>
      </c>
      <c r="F8" s="197">
        <v>359.05599999999998</v>
      </c>
      <c r="G8" s="195">
        <v>3699.2315000000003</v>
      </c>
    </row>
    <row r="9" spans="2:8" s="193" customFormat="1" ht="15.75" customHeight="1">
      <c r="B9" s="194">
        <v>2019</v>
      </c>
      <c r="C9" s="197">
        <v>73.965999999999994</v>
      </c>
      <c r="D9" s="197">
        <v>324.40499999999997</v>
      </c>
      <c r="E9" s="197">
        <v>251.02699999999999</v>
      </c>
      <c r="F9" s="197">
        <v>351.76400000000001</v>
      </c>
      <c r="G9" s="195">
        <v>3003.3211999999999</v>
      </c>
    </row>
    <row r="10" spans="2:8" s="193" customFormat="1" ht="15.75" customHeight="1">
      <c r="B10" s="194">
        <v>2018</v>
      </c>
      <c r="C10" s="197">
        <v>70.820999999999998</v>
      </c>
      <c r="D10" s="197">
        <v>310.988</v>
      </c>
      <c r="E10" s="197">
        <v>250.41200000000001</v>
      </c>
      <c r="F10" s="197">
        <v>362.05200000000002</v>
      </c>
      <c r="G10" s="195">
        <v>2898.0259999999998</v>
      </c>
    </row>
    <row r="11" spans="2:8" s="193" customFormat="1" ht="15.75" customHeight="1">
      <c r="B11" s="194">
        <v>2017</v>
      </c>
      <c r="C11" s="197">
        <v>66.861999999999995</v>
      </c>
      <c r="D11" s="197">
        <v>321.488</v>
      </c>
      <c r="E11" s="197">
        <v>257.637</v>
      </c>
      <c r="F11" s="197">
        <v>350.16300000000001</v>
      </c>
      <c r="G11" s="195">
        <v>2495</v>
      </c>
    </row>
    <row r="12" spans="2:8" s="193" customFormat="1" ht="15.75" customHeight="1">
      <c r="B12" s="194">
        <v>2016</v>
      </c>
      <c r="C12" s="197">
        <v>63.146999999999998</v>
      </c>
      <c r="D12" s="197">
        <v>304.18700000000001</v>
      </c>
      <c r="E12" s="197">
        <v>246.624</v>
      </c>
      <c r="F12" s="197">
        <v>352.60899999999998</v>
      </c>
      <c r="G12" s="195">
        <v>2614</v>
      </c>
    </row>
    <row r="13" spans="2:8" s="193" customFormat="1" ht="15.75" customHeight="1">
      <c r="B13" s="194">
        <v>2015</v>
      </c>
      <c r="C13" s="197">
        <v>58.558999999999997</v>
      </c>
      <c r="D13" s="197">
        <v>296.85700000000003</v>
      </c>
      <c r="E13" s="197">
        <v>236.92</v>
      </c>
      <c r="F13" s="197">
        <v>358.05799999999999</v>
      </c>
      <c r="G13" s="195">
        <v>2967</v>
      </c>
    </row>
    <row r="14" spans="2:8" s="193" customFormat="1" ht="15.75" customHeight="1">
      <c r="B14" s="194">
        <v>2014</v>
      </c>
      <c r="C14" s="197">
        <v>60.874000000000002</v>
      </c>
      <c r="D14" s="197">
        <v>322.39999999999998</v>
      </c>
      <c r="E14" s="197">
        <v>240</v>
      </c>
      <c r="F14" s="197">
        <v>342.065</v>
      </c>
      <c r="G14" s="195">
        <v>2810</v>
      </c>
    </row>
    <row r="15" spans="2:8" s="193" customFormat="1" ht="15.75" customHeight="1">
      <c r="B15" s="194">
        <v>2013</v>
      </c>
      <c r="C15" s="197">
        <v>58.323</v>
      </c>
      <c r="D15" s="197">
        <v>313.45800000000003</v>
      </c>
      <c r="E15" s="197">
        <v>243.125</v>
      </c>
      <c r="F15" s="197">
        <v>357.89499999999998</v>
      </c>
      <c r="G15" s="195">
        <v>2495</v>
      </c>
    </row>
    <row r="16" spans="2:8" s="193" customFormat="1" ht="15.75" customHeight="1">
      <c r="B16" s="194">
        <v>2012</v>
      </c>
      <c r="C16" s="197">
        <v>58.026000000000003</v>
      </c>
      <c r="D16" s="197">
        <v>346.83600000000001</v>
      </c>
      <c r="E16" s="197">
        <v>271.17500000000001</v>
      </c>
      <c r="F16" s="197">
        <v>394.70600000000002</v>
      </c>
      <c r="G16" s="195">
        <v>3090</v>
      </c>
    </row>
    <row r="17" spans="2:7" s="193" customFormat="1" ht="15.75" customHeight="1">
      <c r="B17" s="194">
        <v>2011</v>
      </c>
      <c r="C17" s="197">
        <v>57.79</v>
      </c>
      <c r="D17" s="197">
        <v>355.94400000000002</v>
      </c>
      <c r="E17" s="197">
        <v>290.334</v>
      </c>
      <c r="F17" s="197">
        <v>439.2</v>
      </c>
      <c r="G17" s="195">
        <v>2890</v>
      </c>
    </row>
    <row r="18" spans="2:7" s="193" customFormat="1" ht="15.75" customHeight="1">
      <c r="B18" s="194">
        <v>2010</v>
      </c>
      <c r="C18" s="197">
        <v>55.5</v>
      </c>
      <c r="D18" s="197">
        <v>328.9</v>
      </c>
      <c r="E18" s="197">
        <v>307.39999999999998</v>
      </c>
      <c r="F18" s="197">
        <v>463.7</v>
      </c>
      <c r="G18" s="195">
        <v>2981</v>
      </c>
    </row>
    <row r="19" spans="2:7" ht="15.75" customHeight="1">
      <c r="B19" s="176">
        <v>2009</v>
      </c>
      <c r="C19" s="137">
        <v>54.9</v>
      </c>
      <c r="D19" s="137">
        <v>300.2</v>
      </c>
      <c r="E19" s="137">
        <v>280.8</v>
      </c>
      <c r="F19" s="137">
        <v>463.3</v>
      </c>
      <c r="G19" s="138">
        <v>2960</v>
      </c>
    </row>
    <row r="20" spans="2:7" ht="15.75" customHeight="1">
      <c r="B20" s="47">
        <v>2008</v>
      </c>
      <c r="C20" s="137">
        <v>55.8</v>
      </c>
      <c r="D20" s="137">
        <v>267.3</v>
      </c>
      <c r="E20" s="137">
        <v>318.39999999999998</v>
      </c>
      <c r="F20" s="137">
        <v>464.9</v>
      </c>
      <c r="G20" s="138">
        <v>2904</v>
      </c>
    </row>
    <row r="21" spans="2:7" ht="15.75" customHeight="1">
      <c r="B21" s="47">
        <v>2007</v>
      </c>
      <c r="C21" s="137">
        <v>54.9</v>
      </c>
      <c r="D21" s="137">
        <v>259.39999999999998</v>
      </c>
      <c r="E21" s="137">
        <v>339</v>
      </c>
      <c r="F21" s="137">
        <v>450.3</v>
      </c>
      <c r="G21" s="138">
        <v>2800</v>
      </c>
    </row>
    <row r="22" spans="2:7" ht="15.75" customHeight="1">
      <c r="B22" s="47">
        <v>2006</v>
      </c>
      <c r="C22" s="137">
        <v>56.3</v>
      </c>
      <c r="D22" s="137">
        <v>272.2</v>
      </c>
      <c r="E22" s="137">
        <v>344.9</v>
      </c>
      <c r="F22" s="137">
        <v>452.6</v>
      </c>
      <c r="G22" s="138">
        <v>2763</v>
      </c>
    </row>
    <row r="23" spans="2:7" ht="15.75" customHeight="1">
      <c r="B23" s="47">
        <v>2005</v>
      </c>
      <c r="C23" s="137">
        <v>57.8</v>
      </c>
      <c r="D23" s="137">
        <v>268.89999999999998</v>
      </c>
      <c r="E23" s="137">
        <v>329.3</v>
      </c>
      <c r="F23" s="137">
        <v>429.7</v>
      </c>
      <c r="G23" s="138">
        <v>2822</v>
      </c>
    </row>
    <row r="24" spans="2:7" ht="15.75" customHeight="1">
      <c r="B24" s="47">
        <v>2004</v>
      </c>
      <c r="C24" s="137">
        <v>60.5</v>
      </c>
      <c r="D24" s="137">
        <v>279</v>
      </c>
      <c r="E24" s="137">
        <v>378</v>
      </c>
      <c r="F24" s="137">
        <v>470.5</v>
      </c>
      <c r="G24" s="138">
        <v>3068</v>
      </c>
    </row>
    <row r="25" spans="2:7" ht="15.75" customHeight="1">
      <c r="B25" s="47">
        <v>2003</v>
      </c>
      <c r="C25" s="137">
        <v>58.6</v>
      </c>
      <c r="D25" s="137">
        <v>264.60000000000002</v>
      </c>
      <c r="E25" s="137">
        <v>407.9</v>
      </c>
      <c r="F25" s="137">
        <v>488.1</v>
      </c>
      <c r="G25" s="138">
        <v>3473</v>
      </c>
    </row>
    <row r="26" spans="2:7" ht="15.75" customHeight="1">
      <c r="B26" s="47">
        <v>2002</v>
      </c>
      <c r="C26" s="137">
        <v>58.3</v>
      </c>
      <c r="D26" s="137">
        <v>294</v>
      </c>
      <c r="E26" s="137">
        <v>459.5</v>
      </c>
      <c r="F26" s="137">
        <v>491.4</v>
      </c>
      <c r="G26" s="138">
        <v>3590</v>
      </c>
    </row>
    <row r="27" spans="2:7" ht="15.75" customHeight="1">
      <c r="B27" s="47">
        <v>2001</v>
      </c>
      <c r="C27" s="137">
        <v>53.6</v>
      </c>
      <c r="D27" s="137">
        <v>296.60000000000002</v>
      </c>
      <c r="E27" s="137">
        <v>427.1</v>
      </c>
      <c r="F27" s="137">
        <v>451.3</v>
      </c>
      <c r="G27" s="138">
        <v>3400</v>
      </c>
    </row>
    <row r="28" spans="2:7" ht="15.75" customHeight="1">
      <c r="B28" s="47">
        <v>2000</v>
      </c>
      <c r="C28" s="137">
        <v>54.2</v>
      </c>
      <c r="D28" s="137">
        <v>246</v>
      </c>
      <c r="E28" s="137">
        <v>378.6</v>
      </c>
      <c r="F28" s="137">
        <v>408.4</v>
      </c>
      <c r="G28" s="138">
        <v>3600</v>
      </c>
    </row>
    <row r="29" spans="2:7" ht="15.75" customHeight="1">
      <c r="B29" s="47">
        <v>1999</v>
      </c>
      <c r="C29" s="137">
        <v>54</v>
      </c>
      <c r="D29" s="137">
        <v>233</v>
      </c>
      <c r="E29" s="137">
        <v>346</v>
      </c>
      <c r="F29" s="137">
        <v>418.5</v>
      </c>
      <c r="G29" s="138">
        <v>3200</v>
      </c>
    </row>
    <row r="30" spans="2:7" ht="15.75" customHeight="1">
      <c r="B30" s="47">
        <v>1998</v>
      </c>
      <c r="C30" s="137">
        <v>55.8</v>
      </c>
      <c r="D30" s="137">
        <v>240</v>
      </c>
      <c r="E30" s="137">
        <v>322</v>
      </c>
      <c r="F30" s="137">
        <v>431.3</v>
      </c>
      <c r="G30" s="138">
        <v>3600</v>
      </c>
    </row>
    <row r="31" spans="2:7" ht="15.75" customHeight="1">
      <c r="B31" s="47">
        <v>1997</v>
      </c>
      <c r="C31" s="137">
        <v>62.4</v>
      </c>
      <c r="D31" s="137">
        <v>245</v>
      </c>
      <c r="E31" s="137">
        <v>302</v>
      </c>
      <c r="F31" s="137">
        <v>414.8</v>
      </c>
      <c r="G31" s="138">
        <v>3600</v>
      </c>
    </row>
    <row r="32" spans="2:7" ht="15.75" customHeight="1">
      <c r="B32" s="47">
        <v>1996</v>
      </c>
      <c r="C32" s="137">
        <v>70.099999999999994</v>
      </c>
      <c r="D32" s="137">
        <v>252</v>
      </c>
      <c r="E32" s="137">
        <v>240</v>
      </c>
      <c r="F32" s="137">
        <v>399.5</v>
      </c>
      <c r="G32" s="138">
        <v>3500</v>
      </c>
    </row>
    <row r="33" spans="2:7" ht="15.75" customHeight="1">
      <c r="B33" s="47">
        <v>1995</v>
      </c>
      <c r="C33" s="137">
        <v>68.099999999999994</v>
      </c>
      <c r="D33" s="137">
        <v>250</v>
      </c>
      <c r="E33" s="137">
        <v>220</v>
      </c>
      <c r="F33" s="137">
        <v>374.1</v>
      </c>
      <c r="G33" s="138">
        <v>3400</v>
      </c>
    </row>
    <row r="34" spans="2:7" ht="15.75" customHeight="1">
      <c r="B34" s="47">
        <v>1994</v>
      </c>
      <c r="C34" s="137">
        <v>64.400000000000006</v>
      </c>
      <c r="D34" s="137">
        <v>255</v>
      </c>
      <c r="E34" s="137">
        <v>210</v>
      </c>
      <c r="F34" s="137">
        <v>356.2</v>
      </c>
      <c r="G34" s="138">
        <v>3300</v>
      </c>
    </row>
    <row r="35" spans="2:7" ht="15.75" customHeight="1">
      <c r="B35" s="47">
        <v>1993</v>
      </c>
      <c r="C35" s="137">
        <v>61.1</v>
      </c>
      <c r="D35" s="137">
        <v>275</v>
      </c>
      <c r="E35" s="137">
        <v>198</v>
      </c>
      <c r="F35" s="137">
        <v>369.4</v>
      </c>
      <c r="G35" s="138">
        <v>3650</v>
      </c>
    </row>
    <row r="36" spans="2:7" ht="15.75" customHeight="1">
      <c r="B36" s="47">
        <v>1992</v>
      </c>
      <c r="C36" s="137">
        <v>55.8</v>
      </c>
      <c r="D36" s="137">
        <v>285</v>
      </c>
      <c r="E36" s="137">
        <v>200</v>
      </c>
      <c r="F36" s="137">
        <v>341.9</v>
      </c>
      <c r="G36" s="138">
        <v>3100</v>
      </c>
    </row>
    <row r="37" spans="2:7" ht="15.75" customHeight="1">
      <c r="B37" s="47">
        <v>1991</v>
      </c>
      <c r="C37" s="137">
        <v>55</v>
      </c>
      <c r="D37" s="137">
        <v>295</v>
      </c>
      <c r="E37" s="137">
        <v>205</v>
      </c>
      <c r="F37" s="137">
        <v>296.2</v>
      </c>
      <c r="G37" s="138">
        <v>2700</v>
      </c>
    </row>
    <row r="38" spans="2:7" ht="15.75" customHeight="1">
      <c r="B38" s="47">
        <v>1990</v>
      </c>
      <c r="C38" s="137">
        <v>54.6</v>
      </c>
      <c r="D38" s="137">
        <v>290</v>
      </c>
      <c r="E38" s="137">
        <v>205</v>
      </c>
      <c r="F38" s="137">
        <v>277.89999999999998</v>
      </c>
      <c r="G38" s="138">
        <v>2900</v>
      </c>
    </row>
    <row r="39" spans="2:7" ht="15.75" customHeight="1">
      <c r="B39" s="47">
        <v>1989</v>
      </c>
      <c r="C39" s="137">
        <v>49.3</v>
      </c>
      <c r="D39" s="137">
        <v>310</v>
      </c>
      <c r="E39" s="137">
        <v>208</v>
      </c>
      <c r="F39" s="137">
        <v>280.89999999999998</v>
      </c>
      <c r="G39" s="138">
        <v>2475</v>
      </c>
    </row>
    <row r="40" spans="2:7" ht="15.75" customHeight="1">
      <c r="B40" s="47">
        <v>1988</v>
      </c>
      <c r="C40" s="137">
        <v>46</v>
      </c>
      <c r="D40" s="137">
        <v>300</v>
      </c>
      <c r="E40" s="137">
        <v>205</v>
      </c>
      <c r="F40" s="137">
        <v>284</v>
      </c>
      <c r="G40" s="138">
        <v>2500</v>
      </c>
    </row>
    <row r="41" spans="2:7" ht="15.75" customHeight="1">
      <c r="B41" s="47">
        <v>1987</v>
      </c>
      <c r="C41" s="137">
        <v>44.5</v>
      </c>
      <c r="D41" s="137">
        <v>310</v>
      </c>
      <c r="E41" s="137">
        <v>220</v>
      </c>
      <c r="F41" s="137">
        <v>266.2</v>
      </c>
      <c r="G41" s="138">
        <v>2500</v>
      </c>
    </row>
    <row r="42" spans="2:7" ht="15.75" customHeight="1">
      <c r="B42" s="47">
        <v>1986</v>
      </c>
      <c r="C42" s="137">
        <v>43.8</v>
      </c>
      <c r="D42" s="137">
        <v>325</v>
      </c>
      <c r="E42" s="137">
        <v>230</v>
      </c>
      <c r="F42" s="137">
        <v>225.4</v>
      </c>
      <c r="G42" s="138">
        <v>2400</v>
      </c>
    </row>
    <row r="43" spans="2:7" ht="15.75" customHeight="1">
      <c r="B43" s="47">
        <v>1985</v>
      </c>
      <c r="C43" s="137">
        <v>42.1</v>
      </c>
      <c r="D43" s="137">
        <v>325</v>
      </c>
      <c r="E43" s="137">
        <v>225</v>
      </c>
      <c r="F43" s="137">
        <v>201.5</v>
      </c>
      <c r="G43" s="138">
        <v>2400</v>
      </c>
    </row>
    <row r="44" spans="2:7" ht="15.75" customHeight="1">
      <c r="B44" s="47">
        <v>1984</v>
      </c>
      <c r="C44" s="137">
        <v>38.1</v>
      </c>
      <c r="D44" s="137">
        <v>334</v>
      </c>
      <c r="E44" s="137">
        <v>235</v>
      </c>
      <c r="F44" s="137">
        <v>234.7</v>
      </c>
      <c r="G44" s="138">
        <v>2400</v>
      </c>
    </row>
    <row r="45" spans="2:7" ht="15.75" customHeight="1">
      <c r="B45" s="47">
        <v>1983</v>
      </c>
      <c r="C45" s="137">
        <v>34.200000000000003</v>
      </c>
      <c r="D45" s="137">
        <v>325</v>
      </c>
      <c r="E45" s="137">
        <v>230</v>
      </c>
      <c r="F45" s="137">
        <v>243.4</v>
      </c>
      <c r="G45" s="138">
        <v>2350</v>
      </c>
    </row>
    <row r="46" spans="2:7" ht="15.75" customHeight="1">
      <c r="B46" s="47">
        <v>1982</v>
      </c>
      <c r="C46" s="137">
        <v>31</v>
      </c>
      <c r="D46" s="137">
        <v>315</v>
      </c>
      <c r="E46" s="137">
        <v>228</v>
      </c>
      <c r="F46" s="137">
        <v>209.8</v>
      </c>
      <c r="G46" s="138">
        <v>2200</v>
      </c>
    </row>
    <row r="47" spans="2:7" ht="15.75" customHeight="1">
      <c r="B47" s="47">
        <v>1981</v>
      </c>
      <c r="C47" s="137">
        <v>27.2</v>
      </c>
      <c r="D47" s="137">
        <v>310</v>
      </c>
      <c r="E47" s="137">
        <v>228</v>
      </c>
      <c r="F47" s="137">
        <v>186.1</v>
      </c>
      <c r="G47" s="138">
        <v>2200</v>
      </c>
    </row>
    <row r="48" spans="2:7" ht="15.75" customHeight="1">
      <c r="B48" s="47">
        <v>1980</v>
      </c>
      <c r="C48" s="137">
        <v>24.4</v>
      </c>
      <c r="D48" s="137">
        <v>300</v>
      </c>
      <c r="E48" s="137">
        <v>223</v>
      </c>
      <c r="F48" s="137">
        <v>173.4</v>
      </c>
      <c r="G48" s="138">
        <v>2200</v>
      </c>
    </row>
    <row r="49" spans="2:7" ht="15.75" customHeight="1">
      <c r="B49" s="47">
        <v>1979</v>
      </c>
      <c r="C49" s="137">
        <v>22.3</v>
      </c>
      <c r="D49" s="137">
        <v>295</v>
      </c>
      <c r="E49" s="137">
        <v>220</v>
      </c>
      <c r="F49" s="137">
        <v>148</v>
      </c>
      <c r="G49" s="138">
        <v>2200</v>
      </c>
    </row>
    <row r="50" spans="2:7" ht="15.75" customHeight="1">
      <c r="B50" s="47">
        <v>1978</v>
      </c>
      <c r="C50" s="137">
        <v>20.100000000000001</v>
      </c>
      <c r="D50" s="137">
        <v>275</v>
      </c>
      <c r="E50" s="137">
        <v>233</v>
      </c>
      <c r="F50" s="137">
        <v>164</v>
      </c>
      <c r="G50" s="138">
        <v>2000</v>
      </c>
    </row>
    <row r="51" spans="2:7" ht="15.75" customHeight="1">
      <c r="B51" s="47">
        <v>1977</v>
      </c>
      <c r="C51" s="137">
        <v>18.7</v>
      </c>
      <c r="D51" s="137">
        <v>280</v>
      </c>
      <c r="E51" s="137">
        <v>240</v>
      </c>
      <c r="F51" s="137">
        <v>179.3</v>
      </c>
      <c r="G51" s="138">
        <v>2000</v>
      </c>
    </row>
    <row r="52" spans="2:7" ht="15.75" customHeight="1">
      <c r="B52" s="47">
        <v>1976</v>
      </c>
      <c r="C52" s="137">
        <v>17.100000000000001</v>
      </c>
      <c r="D52" s="137">
        <v>255</v>
      </c>
      <c r="E52" s="137">
        <v>230</v>
      </c>
      <c r="F52" s="137">
        <v>141</v>
      </c>
      <c r="G52" s="138">
        <v>2100</v>
      </c>
    </row>
    <row r="53" spans="2:7" ht="15.75" customHeight="1">
      <c r="B53" s="47">
        <v>1975</v>
      </c>
      <c r="C53" s="137">
        <v>14.7</v>
      </c>
      <c r="D53" s="137">
        <v>225</v>
      </c>
      <c r="E53" s="137">
        <v>210</v>
      </c>
      <c r="F53" s="137">
        <v>121</v>
      </c>
      <c r="G53" s="138">
        <v>1900</v>
      </c>
    </row>
    <row r="54" spans="2:7" ht="15.75" customHeight="1">
      <c r="B54" s="47">
        <v>1974</v>
      </c>
      <c r="C54" s="137">
        <v>15.5</v>
      </c>
      <c r="D54" s="137">
        <v>210</v>
      </c>
      <c r="E54" s="137">
        <v>200</v>
      </c>
      <c r="F54" s="137">
        <v>114</v>
      </c>
      <c r="G54" s="138">
        <v>1650</v>
      </c>
    </row>
    <row r="55" spans="2:7" ht="15.75" customHeight="1">
      <c r="B55" s="47">
        <v>1973</v>
      </c>
      <c r="C55" s="137">
        <v>33</v>
      </c>
      <c r="D55" s="137">
        <v>430</v>
      </c>
      <c r="E55" s="137">
        <v>340</v>
      </c>
      <c r="F55" s="137">
        <v>163</v>
      </c>
      <c r="G55" s="138">
        <v>3100</v>
      </c>
    </row>
    <row r="56" spans="2:7" ht="15.75" customHeight="1">
      <c r="B56" s="47">
        <v>1972</v>
      </c>
      <c r="C56" s="137">
        <v>33.5</v>
      </c>
      <c r="D56" s="137">
        <v>480</v>
      </c>
      <c r="E56" s="137">
        <v>380</v>
      </c>
      <c r="F56" s="137">
        <v>125</v>
      </c>
      <c r="G56" s="138">
        <v>3450</v>
      </c>
    </row>
    <row r="57" spans="2:7" ht="15.75" customHeight="1">
      <c r="B57" s="47">
        <v>1971</v>
      </c>
      <c r="C57" s="137">
        <v>33.5</v>
      </c>
      <c r="D57" s="137">
        <v>460</v>
      </c>
      <c r="E57" s="137">
        <v>365</v>
      </c>
      <c r="F57" s="137">
        <v>112.5</v>
      </c>
      <c r="G57" s="138">
        <v>3521</v>
      </c>
    </row>
    <row r="58" spans="2:7" ht="15.75" customHeight="1">
      <c r="B58" s="47">
        <v>1970</v>
      </c>
      <c r="C58" s="137">
        <v>35.5</v>
      </c>
      <c r="D58" s="137">
        <v>435</v>
      </c>
      <c r="E58" s="137">
        <v>360</v>
      </c>
      <c r="F58" s="137">
        <v>115</v>
      </c>
      <c r="G58" s="138">
        <v>3354</v>
      </c>
    </row>
    <row r="59" spans="2:7" ht="15.75" customHeight="1">
      <c r="B59" s="47">
        <v>1969</v>
      </c>
      <c r="C59" s="137">
        <v>40</v>
      </c>
      <c r="D59" s="137">
        <v>415</v>
      </c>
      <c r="E59" s="137">
        <v>335</v>
      </c>
      <c r="F59" s="137">
        <v>113</v>
      </c>
      <c r="G59" s="138">
        <v>3416</v>
      </c>
    </row>
    <row r="60" spans="2:7" ht="15.75" customHeight="1">
      <c r="B60" s="47">
        <v>1968</v>
      </c>
      <c r="C60" s="137">
        <v>39</v>
      </c>
      <c r="D60" s="137">
        <v>405</v>
      </c>
      <c r="E60" s="137">
        <v>325</v>
      </c>
      <c r="F60" s="137">
        <v>83</v>
      </c>
      <c r="G60" s="138">
        <v>3500</v>
      </c>
    </row>
    <row r="61" spans="2:7" ht="15.75" customHeight="1">
      <c r="B61" s="47">
        <v>1967</v>
      </c>
      <c r="C61" s="137">
        <v>37</v>
      </c>
      <c r="D61" s="137">
        <v>390</v>
      </c>
      <c r="E61" s="137">
        <v>310</v>
      </c>
      <c r="F61" s="137">
        <v>71</v>
      </c>
      <c r="G61" s="138">
        <v>3500</v>
      </c>
    </row>
    <row r="62" spans="2:7" ht="15.75" customHeight="1">
      <c r="B62" s="47">
        <v>1966</v>
      </c>
      <c r="C62" s="137">
        <v>36</v>
      </c>
      <c r="D62" s="137">
        <v>380</v>
      </c>
      <c r="E62" s="137">
        <v>300</v>
      </c>
      <c r="F62" s="137">
        <v>69</v>
      </c>
      <c r="G62" s="138">
        <v>2900</v>
      </c>
    </row>
    <row r="63" spans="2:7" ht="15.75" customHeight="1">
      <c r="B63" s="47">
        <v>1965</v>
      </c>
      <c r="C63" s="137">
        <v>34.5</v>
      </c>
      <c r="D63" s="137">
        <v>400</v>
      </c>
      <c r="E63" s="137">
        <v>267</v>
      </c>
      <c r="F63" s="137">
        <v>50</v>
      </c>
      <c r="G63" s="138">
        <v>2300</v>
      </c>
    </row>
    <row r="64" spans="2:7" ht="15.75" customHeight="1">
      <c r="B64" s="47">
        <v>1964</v>
      </c>
      <c r="C64" s="137">
        <v>34.5</v>
      </c>
      <c r="D64" s="137">
        <v>420</v>
      </c>
      <c r="E64" s="137">
        <v>185</v>
      </c>
      <c r="F64" s="137">
        <v>44</v>
      </c>
      <c r="G64" s="138">
        <v>1900</v>
      </c>
    </row>
    <row r="65" spans="2:7" ht="15.75" customHeight="1">
      <c r="B65" s="47">
        <v>1963</v>
      </c>
      <c r="C65" s="137">
        <v>34</v>
      </c>
      <c r="D65" s="137">
        <v>430</v>
      </c>
      <c r="E65" s="137">
        <v>180</v>
      </c>
      <c r="F65" s="137">
        <v>40</v>
      </c>
      <c r="G65" s="138">
        <v>1700</v>
      </c>
    </row>
    <row r="66" spans="2:7" ht="15.75" customHeight="1">
      <c r="B66" s="47">
        <v>1962</v>
      </c>
      <c r="C66" s="137">
        <v>33</v>
      </c>
      <c r="D66" s="137">
        <v>410</v>
      </c>
      <c r="E66" s="137">
        <v>170</v>
      </c>
      <c r="F66" s="137">
        <v>38</v>
      </c>
      <c r="G66" s="138">
        <v>1600</v>
      </c>
    </row>
    <row r="67" spans="2:7" ht="15.75" customHeight="1">
      <c r="B67" s="47">
        <v>1961</v>
      </c>
      <c r="C67" s="137">
        <v>32</v>
      </c>
      <c r="D67" s="137">
        <v>420</v>
      </c>
      <c r="E67" s="137">
        <v>136.5</v>
      </c>
      <c r="F67" s="137">
        <v>36.6</v>
      </c>
      <c r="G67" s="138">
        <v>1500</v>
      </c>
    </row>
    <row r="68" spans="2:7" ht="15.75" customHeight="1">
      <c r="B68" s="47">
        <v>1960</v>
      </c>
      <c r="C68" s="137">
        <v>31</v>
      </c>
      <c r="D68" s="137">
        <v>410</v>
      </c>
      <c r="E68" s="137">
        <v>148.9</v>
      </c>
      <c r="F68" s="137">
        <v>26.4</v>
      </c>
      <c r="G68" s="138">
        <v>1400</v>
      </c>
    </row>
    <row r="69" spans="2:7" ht="2.25" customHeight="1">
      <c r="B69" s="96"/>
      <c r="C69" s="139"/>
      <c r="D69" s="139"/>
      <c r="E69" s="139"/>
      <c r="F69" s="139"/>
      <c r="G69" s="140"/>
    </row>
    <row r="70" spans="2:7" ht="12.75" customHeight="1">
      <c r="C70" s="141"/>
      <c r="D70" s="141"/>
      <c r="E70" s="141"/>
      <c r="F70" s="141"/>
      <c r="G70" s="142"/>
    </row>
    <row r="71" spans="2:7" ht="12.75" customHeight="1" thickBot="1">
      <c r="C71" s="141"/>
      <c r="D71" s="141"/>
      <c r="E71" s="141"/>
      <c r="F71" s="141"/>
      <c r="G71" s="143"/>
    </row>
    <row r="72" spans="2:7" ht="16.5" customHeight="1" thickTop="1">
      <c r="B72" s="12" t="str">
        <f>'1'!B37</f>
        <v>(Last Update: 11/03/2026)</v>
      </c>
      <c r="C72" s="144"/>
      <c r="D72" s="144"/>
      <c r="E72" s="144"/>
      <c r="F72" s="144"/>
      <c r="G72" s="145"/>
    </row>
    <row r="73" spans="2:7" ht="4.5" customHeight="1">
      <c r="B73" s="14"/>
      <c r="C73" s="141"/>
      <c r="D73" s="141"/>
      <c r="E73" s="141"/>
      <c r="F73" s="141"/>
      <c r="G73" s="143"/>
    </row>
    <row r="74" spans="2:7" ht="16.5" customHeight="1">
      <c r="B74" s="15" t="str">
        <f>+'1'!B39</f>
        <v>COPYRIGHT © :2026, REPUBLIC OF CYPRUS, STATISTICAL SERVICE</v>
      </c>
      <c r="G74" s="143"/>
    </row>
    <row r="75" spans="2:7" ht="12.75" customHeight="1">
      <c r="G75" s="143"/>
    </row>
    <row r="76" spans="2:7" ht="12.75" customHeight="1"/>
    <row r="77" spans="2:7" ht="12.75" customHeight="1"/>
    <row r="78" spans="2:7" ht="12.75" customHeight="1"/>
    <row r="79" spans="2:7" ht="12.75" customHeight="1"/>
    <row r="80" spans="2:7" ht="12.75" customHeight="1"/>
    <row r="81" spans="7:7" ht="12.75" customHeight="1"/>
    <row r="95" spans="7:7" ht="15" customHeight="1">
      <c r="G95" s="143"/>
    </row>
    <row r="96" spans="7:7" ht="15" customHeight="1">
      <c r="G96" s="143"/>
    </row>
  </sheetData>
  <phoneticPr fontId="0" type="noConversion"/>
  <printOptions horizontalCentered="1"/>
  <pageMargins left="0.15748031496062992" right="0.15748031496062992" top="0.23622047244094491" bottom="0.23622047244094491" header="0.15748031496062992" footer="0.1574803149606299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R49"/>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5" defaultRowHeight="15" customHeight="1"/>
  <cols>
    <col min="1" max="1" width="2.140625" style="25" customWidth="1"/>
    <col min="2" max="2" width="36.140625" style="25" customWidth="1"/>
    <col min="3" max="3" width="5.5703125" style="25" customWidth="1"/>
    <col min="4" max="4" width="5.5703125" style="25" bestFit="1" customWidth="1"/>
    <col min="5" max="15" width="6" style="25" bestFit="1" customWidth="1"/>
    <col min="16" max="18" width="5.5703125" style="25" bestFit="1" customWidth="1"/>
    <col min="19" max="20" width="6" style="25" bestFit="1" customWidth="1"/>
    <col min="21" max="21" width="5.5703125" style="25" bestFit="1" customWidth="1"/>
    <col min="22" max="25" width="6" style="25" bestFit="1" customWidth="1"/>
    <col min="26" max="26" width="5.5703125" style="25" bestFit="1" customWidth="1"/>
    <col min="27" max="59" width="5.28515625" style="25" customWidth="1"/>
    <col min="60" max="60" width="5.5703125" style="25" customWidth="1"/>
    <col min="61" max="64" width="5.28515625" style="25" customWidth="1"/>
    <col min="65" max="16384" width="5" style="25"/>
  </cols>
  <sheetData>
    <row r="1" spans="1:64" ht="37.5" customHeight="1" thickBot="1">
      <c r="A1" s="57"/>
      <c r="B1" s="58" t="s">
        <v>190</v>
      </c>
      <c r="C1" s="59"/>
      <c r="D1" s="59"/>
      <c r="E1" s="59"/>
      <c r="F1" s="60"/>
      <c r="G1" s="61"/>
      <c r="H1" s="59"/>
      <c r="I1" s="59"/>
      <c r="J1" s="59"/>
      <c r="K1" s="59"/>
      <c r="L1" s="59"/>
      <c r="M1" s="60"/>
      <c r="N1" s="61"/>
      <c r="O1" s="59"/>
      <c r="P1" s="59"/>
      <c r="Q1" s="59"/>
      <c r="R1" s="59"/>
      <c r="S1" s="60"/>
      <c r="T1" s="61"/>
      <c r="U1" s="59"/>
      <c r="V1" s="59"/>
      <c r="W1" s="59"/>
      <c r="X1" s="60"/>
      <c r="Y1" s="61"/>
      <c r="Z1" s="59"/>
      <c r="AA1" s="59"/>
      <c r="AB1" s="59"/>
      <c r="AC1" s="59"/>
      <c r="AD1" s="60"/>
      <c r="AE1" s="61"/>
      <c r="AF1" s="59"/>
      <c r="AG1" s="59"/>
      <c r="AH1" s="59"/>
      <c r="AI1" s="60"/>
      <c r="AJ1" s="61"/>
      <c r="AK1" s="59"/>
      <c r="AL1" s="59"/>
      <c r="AM1" s="59"/>
      <c r="AN1" s="60"/>
      <c r="AO1" s="60"/>
      <c r="AP1" s="60"/>
      <c r="AQ1" s="61"/>
      <c r="AR1" s="60"/>
      <c r="AS1" s="61"/>
      <c r="AT1" s="61"/>
      <c r="AU1" s="60"/>
      <c r="AV1" s="60"/>
      <c r="AW1" s="61"/>
      <c r="AX1" s="60"/>
      <c r="AY1" s="61"/>
      <c r="AZ1" s="60"/>
      <c r="BA1" s="61"/>
      <c r="BB1" s="61"/>
      <c r="BC1" s="61"/>
      <c r="BD1" s="61"/>
      <c r="BE1" s="61"/>
      <c r="BF1" s="61"/>
      <c r="BG1" s="61"/>
      <c r="BH1" s="61"/>
      <c r="BI1" s="61"/>
      <c r="BJ1" s="61"/>
      <c r="BK1" s="61"/>
      <c r="BL1" s="61"/>
    </row>
    <row r="2" spans="1:64" ht="17.25" customHeight="1" thickTop="1">
      <c r="A2" s="57"/>
      <c r="B2" s="30"/>
      <c r="C2" s="30"/>
      <c r="D2" s="30"/>
      <c r="E2" s="30"/>
      <c r="F2" s="31"/>
      <c r="G2" s="32"/>
      <c r="H2" s="30"/>
      <c r="I2" s="30"/>
      <c r="J2" s="30"/>
      <c r="K2" s="30"/>
      <c r="L2" s="30"/>
      <c r="M2" s="31"/>
      <c r="N2" s="32"/>
      <c r="O2" s="30"/>
      <c r="P2" s="30"/>
      <c r="Q2" s="30"/>
      <c r="R2" s="30"/>
      <c r="S2" s="31"/>
      <c r="T2" s="32"/>
      <c r="U2" s="30"/>
      <c r="V2" s="30"/>
      <c r="W2" s="30"/>
      <c r="X2" s="31"/>
      <c r="Y2" s="32"/>
      <c r="Z2" s="30"/>
      <c r="AA2" s="30"/>
      <c r="AB2" s="30"/>
      <c r="AC2" s="30"/>
      <c r="AD2" s="31"/>
      <c r="AE2" s="32"/>
      <c r="AF2" s="30"/>
      <c r="AG2" s="30"/>
      <c r="AH2" s="30"/>
      <c r="AI2" s="31"/>
      <c r="AJ2" s="32"/>
      <c r="AK2" s="30"/>
      <c r="AL2" s="30"/>
      <c r="AM2" s="30"/>
      <c r="AN2" s="31"/>
      <c r="AO2" s="31"/>
      <c r="AP2" s="31"/>
      <c r="AQ2" s="32"/>
      <c r="AR2" s="31"/>
      <c r="AS2" s="32"/>
      <c r="AT2" s="32"/>
      <c r="AU2" s="31"/>
      <c r="AV2" s="31"/>
      <c r="AW2" s="32"/>
      <c r="AX2" s="31"/>
      <c r="AY2" s="32"/>
      <c r="AZ2" s="31"/>
      <c r="BA2" s="32"/>
      <c r="BB2" s="32"/>
      <c r="BC2" s="32"/>
      <c r="BD2" s="32"/>
      <c r="BE2" s="32"/>
      <c r="BF2" s="32"/>
      <c r="BG2" s="32"/>
      <c r="BH2" s="32"/>
      <c r="BI2" s="32"/>
      <c r="BJ2" s="32"/>
      <c r="BK2" s="32"/>
      <c r="BL2" s="32"/>
    </row>
    <row r="3" spans="1:64" ht="17.25" customHeight="1">
      <c r="C3" s="62"/>
      <c r="D3" s="27"/>
      <c r="E3" s="27"/>
      <c r="F3" s="28"/>
      <c r="I3" s="27"/>
      <c r="J3" s="27"/>
      <c r="K3" s="27"/>
      <c r="L3" s="27"/>
      <c r="M3" s="28"/>
      <c r="P3" s="27"/>
      <c r="Q3" s="27"/>
      <c r="R3" s="27"/>
      <c r="S3" s="28"/>
      <c r="V3" s="27"/>
      <c r="W3" s="27"/>
      <c r="X3" s="28"/>
      <c r="Z3" s="257" t="s">
        <v>197</v>
      </c>
      <c r="AA3" s="62"/>
      <c r="AB3" s="81"/>
      <c r="AC3" s="27"/>
      <c r="AD3" s="28"/>
      <c r="AE3" s="257" t="s">
        <v>198</v>
      </c>
      <c r="AF3" s="28"/>
      <c r="AG3" s="27"/>
      <c r="AH3" s="62"/>
      <c r="AI3" s="28"/>
      <c r="AJ3" s="257" t="s">
        <v>199</v>
      </c>
      <c r="AK3" s="62"/>
      <c r="AL3" s="27"/>
      <c r="AM3" s="27"/>
      <c r="AN3" s="28"/>
      <c r="AO3" s="62"/>
      <c r="AP3" s="28"/>
      <c r="AR3" s="28"/>
      <c r="AU3" s="28"/>
      <c r="AV3" s="28"/>
      <c r="AX3" s="28"/>
      <c r="AZ3" s="177"/>
      <c r="BL3" s="257" t="s">
        <v>191</v>
      </c>
    </row>
    <row r="4" spans="1:64" s="33" customFormat="1" ht="22.5" customHeight="1">
      <c r="A4" s="25"/>
      <c r="B4" s="63" t="s">
        <v>91</v>
      </c>
      <c r="C4" s="64">
        <v>1960</v>
      </c>
      <c r="D4" s="65">
        <v>1961</v>
      </c>
      <c r="E4" s="65">
        <v>1962</v>
      </c>
      <c r="F4" s="65">
        <v>1963</v>
      </c>
      <c r="G4" s="65">
        <v>1964</v>
      </c>
      <c r="H4" s="65">
        <v>1965</v>
      </c>
      <c r="I4" s="65">
        <v>1966</v>
      </c>
      <c r="J4" s="65">
        <v>1967</v>
      </c>
      <c r="K4" s="65">
        <v>1968</v>
      </c>
      <c r="L4" s="65">
        <v>1969</v>
      </c>
      <c r="M4" s="65">
        <v>1970</v>
      </c>
      <c r="N4" s="65">
        <v>1971</v>
      </c>
      <c r="O4" s="65">
        <v>1972</v>
      </c>
      <c r="P4" s="65">
        <v>1973</v>
      </c>
      <c r="Q4" s="65">
        <v>1974</v>
      </c>
      <c r="R4" s="65">
        <v>1975</v>
      </c>
      <c r="S4" s="65">
        <v>1976</v>
      </c>
      <c r="T4" s="65">
        <v>1978</v>
      </c>
      <c r="U4" s="65">
        <v>1979</v>
      </c>
      <c r="V4" s="65">
        <v>1981</v>
      </c>
      <c r="W4" s="65">
        <v>1982</v>
      </c>
      <c r="X4" s="65">
        <v>1983</v>
      </c>
      <c r="Y4" s="65">
        <v>1984</v>
      </c>
      <c r="Z4" s="65">
        <v>1985</v>
      </c>
      <c r="AA4" s="64">
        <v>1986</v>
      </c>
      <c r="AB4" s="65">
        <v>1987</v>
      </c>
      <c r="AC4" s="65">
        <v>1988</v>
      </c>
      <c r="AD4" s="65">
        <v>1989</v>
      </c>
      <c r="AE4" s="266">
        <v>1990</v>
      </c>
      <c r="AF4" s="64">
        <v>1991</v>
      </c>
      <c r="AG4" s="65">
        <v>1992</v>
      </c>
      <c r="AH4" s="65">
        <v>1993</v>
      </c>
      <c r="AI4" s="65">
        <v>1994</v>
      </c>
      <c r="AJ4" s="65">
        <v>1995</v>
      </c>
      <c r="AK4" s="64">
        <v>1996</v>
      </c>
      <c r="AL4" s="65">
        <v>1997</v>
      </c>
      <c r="AM4" s="65">
        <v>1998</v>
      </c>
      <c r="AN4" s="65">
        <v>1999</v>
      </c>
      <c r="AO4" s="65">
        <v>2000</v>
      </c>
      <c r="AP4" s="65">
        <v>2001</v>
      </c>
      <c r="AQ4" s="65">
        <v>2002</v>
      </c>
      <c r="AR4" s="65">
        <v>2003</v>
      </c>
      <c r="AS4" s="65">
        <v>2004</v>
      </c>
      <c r="AT4" s="65">
        <v>2005</v>
      </c>
      <c r="AU4" s="65">
        <v>2006</v>
      </c>
      <c r="AV4" s="65">
        <v>2007</v>
      </c>
      <c r="AW4" s="65">
        <v>2008</v>
      </c>
      <c r="AX4" s="65">
        <v>2009</v>
      </c>
      <c r="AY4" s="178">
        <v>2010</v>
      </c>
      <c r="AZ4" s="198">
        <v>2011</v>
      </c>
      <c r="BA4" s="198">
        <v>2012</v>
      </c>
      <c r="BB4" s="198">
        <v>2013</v>
      </c>
      <c r="BC4" s="198">
        <v>2014</v>
      </c>
      <c r="BD4" s="198">
        <v>2015</v>
      </c>
      <c r="BE4" s="198">
        <v>2016</v>
      </c>
      <c r="BF4" s="198">
        <v>2017</v>
      </c>
      <c r="BG4" s="198">
        <v>2018</v>
      </c>
      <c r="BH4" s="198">
        <v>2019</v>
      </c>
      <c r="BI4" s="198">
        <v>2020</v>
      </c>
      <c r="BJ4" s="198">
        <v>2021</v>
      </c>
      <c r="BK4" s="198">
        <v>2022</v>
      </c>
      <c r="BL4" s="239">
        <v>2023</v>
      </c>
    </row>
    <row r="5" spans="1:64" s="57" customFormat="1" ht="18.75" customHeight="1">
      <c r="A5" s="76"/>
      <c r="B5" s="46" t="s">
        <v>92</v>
      </c>
      <c r="C5" s="66">
        <v>51.2</v>
      </c>
      <c r="D5" s="67">
        <v>65.2</v>
      </c>
      <c r="E5" s="67">
        <v>70.8</v>
      </c>
      <c r="F5" s="67">
        <v>73</v>
      </c>
      <c r="G5" s="67">
        <v>65.099999999999994</v>
      </c>
      <c r="H5" s="67">
        <v>94.7</v>
      </c>
      <c r="I5" s="67">
        <v>82.5</v>
      </c>
      <c r="J5" s="67">
        <v>108.6</v>
      </c>
      <c r="K5" s="67">
        <v>99.9</v>
      </c>
      <c r="L5" s="67">
        <v>109.4</v>
      </c>
      <c r="M5" s="67">
        <v>99.1</v>
      </c>
      <c r="N5" s="67">
        <v>124.9</v>
      </c>
      <c r="O5" s="67">
        <v>116.4</v>
      </c>
      <c r="P5" s="67">
        <v>85.6</v>
      </c>
      <c r="Q5" s="67">
        <v>111.9</v>
      </c>
      <c r="R5" s="67">
        <v>81.7</v>
      </c>
      <c r="S5" s="67">
        <v>92.5</v>
      </c>
      <c r="T5" s="67">
        <v>90</v>
      </c>
      <c r="U5" s="67">
        <v>96</v>
      </c>
      <c r="V5" s="67">
        <v>98.3</v>
      </c>
      <c r="W5" s="67">
        <v>99.1</v>
      </c>
      <c r="X5" s="67">
        <v>94.8</v>
      </c>
      <c r="Y5" s="67">
        <v>104.6</v>
      </c>
      <c r="Z5" s="67">
        <v>101.2</v>
      </c>
      <c r="AA5" s="66">
        <v>95.4</v>
      </c>
      <c r="AB5" s="67">
        <v>99.8</v>
      </c>
      <c r="AC5" s="67">
        <v>112.8</v>
      </c>
      <c r="AD5" s="67">
        <v>114</v>
      </c>
      <c r="AE5" s="267">
        <v>113.1</v>
      </c>
      <c r="AF5" s="66">
        <v>87.3</v>
      </c>
      <c r="AG5" s="67">
        <v>111.2</v>
      </c>
      <c r="AH5" s="67">
        <v>111.3</v>
      </c>
      <c r="AI5" s="67">
        <v>93.9</v>
      </c>
      <c r="AJ5" s="67">
        <v>116.7</v>
      </c>
      <c r="AK5" s="66">
        <v>154.13400981914103</v>
      </c>
      <c r="AL5" s="162">
        <v>117.21757348579507</v>
      </c>
      <c r="AM5" s="162">
        <v>139.77761791172873</v>
      </c>
      <c r="AN5" s="162">
        <v>154.44953491600722</v>
      </c>
      <c r="AO5" s="67">
        <v>127.78766423081294</v>
      </c>
      <c r="AP5" s="67">
        <v>138.04222987896458</v>
      </c>
      <c r="AQ5" s="67">
        <v>146.87693259121829</v>
      </c>
      <c r="AR5" s="67">
        <v>138.35775497583077</v>
      </c>
      <c r="AS5" s="67">
        <v>139.93538046016181</v>
      </c>
      <c r="AT5" s="67">
        <v>132.36277813537291</v>
      </c>
      <c r="AU5" s="67">
        <v>126.05227619804882</v>
      </c>
      <c r="AV5" s="67">
        <v>121.95044993878813</v>
      </c>
      <c r="AW5" s="67">
        <v>90.397940252167658</v>
      </c>
      <c r="AX5" s="67">
        <v>105.38538235331238</v>
      </c>
      <c r="AY5" s="67">
        <v>108.22510822510823</v>
      </c>
      <c r="AZ5" s="199">
        <v>109.19913419913421</v>
      </c>
      <c r="BA5" s="199">
        <v>99.567099567099561</v>
      </c>
      <c r="BB5" s="199">
        <v>97.186147186147181</v>
      </c>
      <c r="BC5" s="199">
        <v>95.34632034632034</v>
      </c>
      <c r="BD5" s="218">
        <v>113.3116883116883</v>
      </c>
      <c r="BE5" s="218">
        <v>92.532467532467521</v>
      </c>
      <c r="BF5" s="218">
        <v>102.70562770562771</v>
      </c>
      <c r="BG5" s="218">
        <v>96.645021645021629</v>
      </c>
      <c r="BH5" s="218">
        <v>102.16450216450217</v>
      </c>
      <c r="BI5" s="218">
        <v>100</v>
      </c>
      <c r="BJ5" s="218">
        <v>102.56325410794153</v>
      </c>
      <c r="BK5" s="218">
        <v>101.75684136529668</v>
      </c>
      <c r="BL5" s="217">
        <v>98.89663312771772</v>
      </c>
    </row>
    <row r="6" spans="1:64" ht="15" customHeight="1">
      <c r="A6" s="35"/>
      <c r="B6" s="221" t="s">
        <v>93</v>
      </c>
      <c r="C6" s="69">
        <v>58.7</v>
      </c>
      <c r="D6" s="70">
        <v>63</v>
      </c>
      <c r="E6" s="70">
        <v>89.8</v>
      </c>
      <c r="F6" s="70">
        <v>91.6</v>
      </c>
      <c r="G6" s="70">
        <v>80.599999999999994</v>
      </c>
      <c r="H6" s="70">
        <v>117.1</v>
      </c>
      <c r="I6" s="70">
        <v>88.3</v>
      </c>
      <c r="J6" s="70">
        <v>120.8</v>
      </c>
      <c r="K6" s="70">
        <v>103.4</v>
      </c>
      <c r="L6" s="70">
        <v>117.6</v>
      </c>
      <c r="M6" s="70">
        <v>101.6</v>
      </c>
      <c r="N6" s="70">
        <v>131.69999999999999</v>
      </c>
      <c r="O6" s="70">
        <v>118.8</v>
      </c>
      <c r="P6" s="70">
        <v>69.5</v>
      </c>
      <c r="Q6" s="70">
        <v>117.3</v>
      </c>
      <c r="R6" s="70">
        <v>74.3</v>
      </c>
      <c r="S6" s="70">
        <v>96.2</v>
      </c>
      <c r="T6" s="70">
        <v>91.1</v>
      </c>
      <c r="U6" s="70">
        <v>96.9</v>
      </c>
      <c r="V6" s="70">
        <v>96.7</v>
      </c>
      <c r="W6" s="70">
        <v>96.5</v>
      </c>
      <c r="X6" s="70">
        <v>95</v>
      </c>
      <c r="Y6" s="70">
        <v>103</v>
      </c>
      <c r="Z6" s="73">
        <v>101.3</v>
      </c>
      <c r="AA6" s="69">
        <v>94.2</v>
      </c>
      <c r="AB6" s="70">
        <v>104.5</v>
      </c>
      <c r="AC6" s="70">
        <v>110.6</v>
      </c>
      <c r="AD6" s="70">
        <v>114.2</v>
      </c>
      <c r="AE6" s="268">
        <v>109.9</v>
      </c>
      <c r="AF6" s="69">
        <v>90.2</v>
      </c>
      <c r="AG6" s="70">
        <v>114.8</v>
      </c>
      <c r="AH6" s="70">
        <v>117.3</v>
      </c>
      <c r="AI6" s="70">
        <v>98.4</v>
      </c>
      <c r="AJ6" s="70">
        <v>122.7</v>
      </c>
      <c r="AK6" s="69">
        <v>151.28266750472949</v>
      </c>
      <c r="AL6" s="163">
        <v>101.36863056834218</v>
      </c>
      <c r="AM6" s="163">
        <v>126.1715933669791</v>
      </c>
      <c r="AN6" s="163">
        <v>150.35833348738899</v>
      </c>
      <c r="AO6" s="70">
        <v>105.99030065504471</v>
      </c>
      <c r="AP6" s="70">
        <v>132.48787581880589</v>
      </c>
      <c r="AQ6" s="70">
        <v>137.87982425329218</v>
      </c>
      <c r="AR6" s="70">
        <v>134.18248818393016</v>
      </c>
      <c r="AS6" s="70">
        <v>126.32564903653585</v>
      </c>
      <c r="AT6" s="70">
        <v>126.78781604520609</v>
      </c>
      <c r="AU6" s="70">
        <v>115.38769649800653</v>
      </c>
      <c r="AV6" s="70">
        <v>121.08775627160631</v>
      </c>
      <c r="AW6" s="70">
        <v>76.411612100148503</v>
      </c>
      <c r="AX6" s="70">
        <v>101.67674190745568</v>
      </c>
      <c r="AY6" s="70">
        <v>101.21457489878543</v>
      </c>
      <c r="AZ6" s="201">
        <v>107.99595141700405</v>
      </c>
      <c r="BA6" s="201">
        <v>95.647773279352236</v>
      </c>
      <c r="BB6" s="201">
        <v>92.20647773279353</v>
      </c>
      <c r="BC6" s="201">
        <v>85.121457489878537</v>
      </c>
      <c r="BD6" s="201">
        <v>116.8016194331984</v>
      </c>
      <c r="BE6" s="201">
        <v>91.49797570850204</v>
      </c>
      <c r="BF6" s="201">
        <v>101.41700404858301</v>
      </c>
      <c r="BG6" s="201">
        <v>99.190283400809719</v>
      </c>
      <c r="BH6" s="201">
        <v>101.21457489878543</v>
      </c>
      <c r="BI6" s="201">
        <v>100</v>
      </c>
      <c r="BJ6" s="201">
        <v>101.46763258912502</v>
      </c>
      <c r="BK6" s="201">
        <v>98.321001271863935</v>
      </c>
      <c r="BL6" s="240">
        <v>96.438551999162243</v>
      </c>
    </row>
    <row r="7" spans="1:64" ht="15" customHeight="1">
      <c r="A7" s="35"/>
      <c r="B7" s="40" t="s">
        <v>49</v>
      </c>
      <c r="C7" s="69">
        <v>88.6</v>
      </c>
      <c r="D7" s="70">
        <v>99.1</v>
      </c>
      <c r="E7" s="70">
        <v>164.4</v>
      </c>
      <c r="F7" s="70">
        <v>160.19999999999999</v>
      </c>
      <c r="G7" s="70">
        <v>115.6</v>
      </c>
      <c r="H7" s="70">
        <v>235.4</v>
      </c>
      <c r="I7" s="70">
        <v>116.2</v>
      </c>
      <c r="J7" s="70">
        <v>199</v>
      </c>
      <c r="K7" s="70">
        <v>129.6</v>
      </c>
      <c r="L7" s="70">
        <v>192.2</v>
      </c>
      <c r="M7" s="70">
        <v>103.9</v>
      </c>
      <c r="N7" s="70">
        <v>220.3</v>
      </c>
      <c r="O7" s="70">
        <v>174.7</v>
      </c>
      <c r="P7" s="70">
        <v>8</v>
      </c>
      <c r="Q7" s="70">
        <v>227.4</v>
      </c>
      <c r="R7" s="70">
        <v>90.9</v>
      </c>
      <c r="S7" s="70">
        <v>98.5</v>
      </c>
      <c r="T7" s="70">
        <v>94.4</v>
      </c>
      <c r="U7" s="70">
        <v>82</v>
      </c>
      <c r="V7" s="70">
        <v>91.2</v>
      </c>
      <c r="W7" s="70">
        <v>95.8</v>
      </c>
      <c r="X7" s="70">
        <v>74.7</v>
      </c>
      <c r="Y7" s="70">
        <v>96.8</v>
      </c>
      <c r="Z7" s="70">
        <v>117</v>
      </c>
      <c r="AA7" s="69">
        <v>60.6</v>
      </c>
      <c r="AB7" s="70">
        <v>112.8</v>
      </c>
      <c r="AC7" s="70">
        <v>140.5</v>
      </c>
      <c r="AD7" s="70">
        <v>131</v>
      </c>
      <c r="AE7" s="268">
        <v>96.6</v>
      </c>
      <c r="AF7" s="69">
        <v>60</v>
      </c>
      <c r="AG7" s="70">
        <v>166.5</v>
      </c>
      <c r="AH7" s="70">
        <v>187.7</v>
      </c>
      <c r="AI7" s="70">
        <v>148.4</v>
      </c>
      <c r="AJ7" s="70">
        <v>133.4</v>
      </c>
      <c r="AK7" s="69">
        <v>206.94188240781966</v>
      </c>
      <c r="AL7" s="163">
        <v>72.302440472404228</v>
      </c>
      <c r="AM7" s="163">
        <v>98.170175773381672</v>
      </c>
      <c r="AN7" s="163">
        <v>187.01100438903379</v>
      </c>
      <c r="AO7" s="70">
        <v>72.090409855183097</v>
      </c>
      <c r="AP7" s="70">
        <v>186.58694315459149</v>
      </c>
      <c r="AQ7" s="70">
        <v>208.00203549392529</v>
      </c>
      <c r="AR7" s="70">
        <v>241.29084239764222</v>
      </c>
      <c r="AS7" s="70">
        <v>163.4756058774887</v>
      </c>
      <c r="AT7" s="70">
        <v>104.10703305557325</v>
      </c>
      <c r="AU7" s="70">
        <v>99.230328859487315</v>
      </c>
      <c r="AV7" s="70">
        <v>95.201747132285902</v>
      </c>
      <c r="AW7" s="70">
        <v>10.177469626614084</v>
      </c>
      <c r="AX7" s="70">
        <v>87.780675529546471</v>
      </c>
      <c r="AY7" s="70">
        <v>100.50251256281406</v>
      </c>
      <c r="AZ7" s="201">
        <v>108.643216080402</v>
      </c>
      <c r="BA7" s="201">
        <v>136.9849246231156</v>
      </c>
      <c r="BB7" s="201">
        <v>79.698492462311549</v>
      </c>
      <c r="BC7" s="201">
        <v>12.361809045226131</v>
      </c>
      <c r="BD7" s="201">
        <v>140.7035175879397</v>
      </c>
      <c r="BE7" s="201">
        <v>17.788944723618087</v>
      </c>
      <c r="BF7" s="201">
        <v>58.793969849246231</v>
      </c>
      <c r="BG7" s="201">
        <v>41.507537688442206</v>
      </c>
      <c r="BH7" s="201">
        <v>94.472361809045225</v>
      </c>
      <c r="BI7" s="201">
        <v>100</v>
      </c>
      <c r="BJ7" s="201">
        <v>85.074753312988108</v>
      </c>
      <c r="BK7" s="201">
        <v>91.265123583159777</v>
      </c>
      <c r="BL7" s="240">
        <v>80.17329004492349</v>
      </c>
    </row>
    <row r="8" spans="1:64" ht="15" customHeight="1">
      <c r="A8" s="35"/>
      <c r="B8" s="40" t="s">
        <v>99</v>
      </c>
      <c r="C8" s="69">
        <v>54.9</v>
      </c>
      <c r="D8" s="70">
        <v>62</v>
      </c>
      <c r="E8" s="70">
        <v>64.8</v>
      </c>
      <c r="F8" s="70">
        <v>64.2</v>
      </c>
      <c r="G8" s="70">
        <v>43.4</v>
      </c>
      <c r="H8" s="70">
        <v>86.1</v>
      </c>
      <c r="I8" s="70">
        <v>71.599999999999994</v>
      </c>
      <c r="J8" s="70">
        <v>94.9</v>
      </c>
      <c r="K8" s="70">
        <v>63.6</v>
      </c>
      <c r="L8" s="70">
        <v>97.6</v>
      </c>
      <c r="M8" s="70">
        <v>89.9</v>
      </c>
      <c r="N8" s="70">
        <v>140.9</v>
      </c>
      <c r="O8" s="70">
        <v>115.9</v>
      </c>
      <c r="P8" s="70">
        <v>72</v>
      </c>
      <c r="Q8" s="70">
        <v>93.8</v>
      </c>
      <c r="R8" s="70">
        <v>84.4</v>
      </c>
      <c r="S8" s="70">
        <v>89</v>
      </c>
      <c r="T8" s="70">
        <v>89.7</v>
      </c>
      <c r="U8" s="70">
        <v>83</v>
      </c>
      <c r="V8" s="70">
        <v>84.5</v>
      </c>
      <c r="W8" s="70">
        <v>73.099999999999994</v>
      </c>
      <c r="X8" s="70">
        <v>70.8</v>
      </c>
      <c r="Y8" s="70">
        <v>91</v>
      </c>
      <c r="Z8" s="70">
        <v>96.6</v>
      </c>
      <c r="AA8" s="69">
        <v>88.5</v>
      </c>
      <c r="AB8" s="70">
        <v>79.099999999999994</v>
      </c>
      <c r="AC8" s="70">
        <v>62.3</v>
      </c>
      <c r="AD8" s="70">
        <v>51.7</v>
      </c>
      <c r="AE8" s="268">
        <v>56.9</v>
      </c>
      <c r="AF8" s="69">
        <v>86.3</v>
      </c>
      <c r="AG8" s="70">
        <v>105</v>
      </c>
      <c r="AH8" s="70">
        <v>105.7</v>
      </c>
      <c r="AI8" s="70">
        <v>92.5</v>
      </c>
      <c r="AJ8" s="70">
        <v>116.3</v>
      </c>
      <c r="AK8" s="69">
        <v>118.50185970071794</v>
      </c>
      <c r="AL8" s="163">
        <v>122.95031324527044</v>
      </c>
      <c r="AM8" s="163">
        <v>114.30054246419614</v>
      </c>
      <c r="AN8" s="163">
        <v>123.56815401534718</v>
      </c>
      <c r="AO8" s="70">
        <v>105.77433983713718</v>
      </c>
      <c r="AP8" s="70">
        <v>112.57058830798125</v>
      </c>
      <c r="AQ8" s="70">
        <v>113.31199723207337</v>
      </c>
      <c r="AR8" s="70">
        <v>99.595932136369811</v>
      </c>
      <c r="AS8" s="70">
        <v>111.21133861381244</v>
      </c>
      <c r="AT8" s="70">
        <v>111.45847492184315</v>
      </c>
      <c r="AU8" s="70">
        <v>110.5934978437357</v>
      </c>
      <c r="AV8" s="70">
        <v>110.22279338168968</v>
      </c>
      <c r="AW8" s="70">
        <v>115.65979215836495</v>
      </c>
      <c r="AX8" s="70">
        <v>112.81772461601196</v>
      </c>
      <c r="AY8" s="70">
        <v>129.87012987012986</v>
      </c>
      <c r="AZ8" s="201">
        <v>126.62337662337661</v>
      </c>
      <c r="BA8" s="201">
        <v>131.03896103896105</v>
      </c>
      <c r="BB8" s="201">
        <v>135.32467532467533</v>
      </c>
      <c r="BC8" s="201">
        <v>130.12987012987014</v>
      </c>
      <c r="BD8" s="201">
        <v>152.33766233766232</v>
      </c>
      <c r="BE8" s="201">
        <v>122.987012987013</v>
      </c>
      <c r="BF8" s="201">
        <v>133.50649350649351</v>
      </c>
      <c r="BG8" s="201">
        <v>100.90909090909091</v>
      </c>
      <c r="BH8" s="201">
        <v>85.324675324675326</v>
      </c>
      <c r="BI8" s="201">
        <v>100</v>
      </c>
      <c r="BJ8" s="201">
        <v>87.860831848646342</v>
      </c>
      <c r="BK8" s="201">
        <v>83.050357065623473</v>
      </c>
      <c r="BL8" s="240">
        <v>71.090541916439406</v>
      </c>
    </row>
    <row r="9" spans="1:64" ht="15" customHeight="1">
      <c r="A9" s="35"/>
      <c r="B9" s="40" t="s">
        <v>94</v>
      </c>
      <c r="C9" s="69">
        <v>223.1</v>
      </c>
      <c r="D9" s="70">
        <v>260</v>
      </c>
      <c r="E9" s="70">
        <v>325.7</v>
      </c>
      <c r="F9" s="70">
        <v>316.3</v>
      </c>
      <c r="G9" s="70">
        <v>246.3</v>
      </c>
      <c r="H9" s="70">
        <v>590.4</v>
      </c>
      <c r="I9" s="70">
        <v>235.7</v>
      </c>
      <c r="J9" s="70">
        <v>392.8</v>
      </c>
      <c r="K9" s="70">
        <v>262.10000000000002</v>
      </c>
      <c r="L9" s="70">
        <v>311.3</v>
      </c>
      <c r="M9" s="70">
        <v>187.6</v>
      </c>
      <c r="N9" s="70">
        <v>340.5</v>
      </c>
      <c r="O9" s="70">
        <v>278.8</v>
      </c>
      <c r="P9" s="70">
        <v>32.9</v>
      </c>
      <c r="Q9" s="70">
        <v>35.200000000000003</v>
      </c>
      <c r="R9" s="70">
        <v>96.2</v>
      </c>
      <c r="S9" s="70">
        <v>104.5</v>
      </c>
      <c r="T9" s="70">
        <v>100.1</v>
      </c>
      <c r="U9" s="70">
        <v>92.8</v>
      </c>
      <c r="V9" s="70">
        <v>190.8</v>
      </c>
      <c r="W9" s="70">
        <v>181.8</v>
      </c>
      <c r="X9" s="70">
        <v>192.5</v>
      </c>
      <c r="Y9" s="70">
        <v>256.10000000000002</v>
      </c>
      <c r="Z9" s="70">
        <v>345.8</v>
      </c>
      <c r="AA9" s="69">
        <v>67.400000000000006</v>
      </c>
      <c r="AB9" s="70">
        <v>62</v>
      </c>
      <c r="AC9" s="70">
        <v>60</v>
      </c>
      <c r="AD9" s="70">
        <v>77</v>
      </c>
      <c r="AE9" s="268">
        <v>91.2</v>
      </c>
      <c r="AF9" s="69">
        <v>33</v>
      </c>
      <c r="AG9" s="70">
        <v>66.8</v>
      </c>
      <c r="AH9" s="70">
        <v>84.8</v>
      </c>
      <c r="AI9" s="70">
        <v>86.3</v>
      </c>
      <c r="AJ9" s="70">
        <v>64.8</v>
      </c>
      <c r="AK9" s="69">
        <v>694.46235588455295</v>
      </c>
      <c r="AL9" s="163">
        <v>703.48972169920819</v>
      </c>
      <c r="AM9" s="163">
        <v>818.91104175801513</v>
      </c>
      <c r="AN9" s="163">
        <v>946.58378685099706</v>
      </c>
      <c r="AO9" s="70">
        <v>647.39109127956465</v>
      </c>
      <c r="AP9" s="70">
        <v>871.78561295813881</v>
      </c>
      <c r="AQ9" s="70">
        <v>708.64821645043992</v>
      </c>
      <c r="AR9" s="70">
        <v>668.02507028449099</v>
      </c>
      <c r="AS9" s="70">
        <v>715.09633488947929</v>
      </c>
      <c r="AT9" s="70">
        <v>718.32039410899893</v>
      </c>
      <c r="AU9" s="70">
        <v>370.12199840086669</v>
      </c>
      <c r="AV9" s="70">
        <v>330.14366407882181</v>
      </c>
      <c r="AW9" s="70">
        <v>98.011400273400213</v>
      </c>
      <c r="AX9" s="70">
        <v>87.049598927033102</v>
      </c>
      <c r="AY9" s="70">
        <v>88.339222614840978</v>
      </c>
      <c r="AZ9" s="201">
        <v>90.194346289752644</v>
      </c>
      <c r="BA9" s="201">
        <v>85.070671378091873</v>
      </c>
      <c r="BB9" s="201">
        <v>98.4982332155477</v>
      </c>
      <c r="BC9" s="201">
        <v>91.25441696113073</v>
      </c>
      <c r="BD9" s="201">
        <v>108.65724381625441</v>
      </c>
      <c r="BE9" s="201">
        <v>109.01060070671377</v>
      </c>
      <c r="BF9" s="201">
        <v>127.03180212014135</v>
      </c>
      <c r="BG9" s="201">
        <v>119.78798586572437</v>
      </c>
      <c r="BH9" s="201">
        <v>108.39222614840989</v>
      </c>
      <c r="BI9" s="201">
        <v>100</v>
      </c>
      <c r="BJ9" s="201">
        <v>105.51970590667349</v>
      </c>
      <c r="BK9" s="201">
        <v>101.41454595649513</v>
      </c>
      <c r="BL9" s="240">
        <v>113.54236427146922</v>
      </c>
    </row>
    <row r="10" spans="1:64" ht="15" customHeight="1">
      <c r="A10" s="35"/>
      <c r="B10" s="40" t="s">
        <v>95</v>
      </c>
      <c r="C10" s="69" t="s">
        <v>200</v>
      </c>
      <c r="D10" s="70" t="s">
        <v>5</v>
      </c>
      <c r="E10" s="70" t="s">
        <v>200</v>
      </c>
      <c r="F10" s="70" t="s">
        <v>5</v>
      </c>
      <c r="G10" s="70" t="s">
        <v>200</v>
      </c>
      <c r="H10" s="70" t="s">
        <v>5</v>
      </c>
      <c r="I10" s="70" t="s">
        <v>200</v>
      </c>
      <c r="J10" s="70" t="s">
        <v>5</v>
      </c>
      <c r="K10" s="70" t="s">
        <v>5</v>
      </c>
      <c r="L10" s="70" t="s">
        <v>5</v>
      </c>
      <c r="M10" s="70" t="s">
        <v>5</v>
      </c>
      <c r="N10" s="70" t="s">
        <v>5</v>
      </c>
      <c r="O10" s="70" t="s">
        <v>5</v>
      </c>
      <c r="P10" s="70" t="s">
        <v>5</v>
      </c>
      <c r="Q10" s="70" t="s">
        <v>5</v>
      </c>
      <c r="R10" s="70" t="s">
        <v>200</v>
      </c>
      <c r="S10" s="70" t="s">
        <v>200</v>
      </c>
      <c r="T10" s="70">
        <v>88.1</v>
      </c>
      <c r="U10" s="70">
        <v>85.8</v>
      </c>
      <c r="V10" s="70">
        <v>98.4</v>
      </c>
      <c r="W10" s="70">
        <v>83.5</v>
      </c>
      <c r="X10" s="70">
        <v>82.5</v>
      </c>
      <c r="Y10" s="70">
        <v>78.599999999999994</v>
      </c>
      <c r="Z10" s="70">
        <v>83.9</v>
      </c>
      <c r="AA10" s="69">
        <v>98.9</v>
      </c>
      <c r="AB10" s="70">
        <v>96.5</v>
      </c>
      <c r="AC10" s="70">
        <v>101.4</v>
      </c>
      <c r="AD10" s="70">
        <v>108.5</v>
      </c>
      <c r="AE10" s="268">
        <v>110</v>
      </c>
      <c r="AF10" s="69">
        <v>83.1</v>
      </c>
      <c r="AG10" s="70">
        <v>83.6</v>
      </c>
      <c r="AH10" s="70">
        <v>75.8</v>
      </c>
      <c r="AI10" s="70">
        <v>83.2</v>
      </c>
      <c r="AJ10" s="70">
        <v>126.3</v>
      </c>
      <c r="AK10" s="69">
        <v>187.1510193481366</v>
      </c>
      <c r="AL10" s="163">
        <v>202.40877808076871</v>
      </c>
      <c r="AM10" s="163">
        <v>211.82313985196731</v>
      </c>
      <c r="AN10" s="163">
        <v>315.05648617062718</v>
      </c>
      <c r="AO10" s="70">
        <v>137.48214517595119</v>
      </c>
      <c r="AP10" s="70">
        <v>172.54252694455266</v>
      </c>
      <c r="AQ10" s="70">
        <v>171.73094403324242</v>
      </c>
      <c r="AR10" s="70">
        <v>155.66160238930013</v>
      </c>
      <c r="AS10" s="70">
        <v>172.70484352681473</v>
      </c>
      <c r="AT10" s="70">
        <v>169.13387871704975</v>
      </c>
      <c r="AU10" s="70">
        <v>129.36631606284899</v>
      </c>
      <c r="AV10" s="70">
        <v>130.34021555642124</v>
      </c>
      <c r="AW10" s="70">
        <v>123.84755226593948</v>
      </c>
      <c r="AX10" s="70">
        <v>132.93728087261397</v>
      </c>
      <c r="AY10" s="70">
        <v>147.05882352941177</v>
      </c>
      <c r="AZ10" s="201">
        <v>104.11764705882351</v>
      </c>
      <c r="BA10" s="201">
        <v>82.35294117647058</v>
      </c>
      <c r="BB10" s="201">
        <v>104.55882352941175</v>
      </c>
      <c r="BC10" s="201">
        <v>101.47058823529412</v>
      </c>
      <c r="BD10" s="201">
        <v>94.117647058823522</v>
      </c>
      <c r="BE10" s="201">
        <v>121.02941176470587</v>
      </c>
      <c r="BF10" s="201">
        <v>126.76470588235293</v>
      </c>
      <c r="BG10" s="201">
        <v>78.529411764705884</v>
      </c>
      <c r="BH10" s="201">
        <v>103.5294117647059</v>
      </c>
      <c r="BI10" s="201">
        <v>100</v>
      </c>
      <c r="BJ10" s="201">
        <v>138.07320529192651</v>
      </c>
      <c r="BK10" s="201">
        <v>139.28336439287449</v>
      </c>
      <c r="BL10" s="240">
        <v>150.24063647521953</v>
      </c>
    </row>
    <row r="11" spans="1:64" ht="15" customHeight="1">
      <c r="A11" s="35"/>
      <c r="B11" s="40" t="s">
        <v>96</v>
      </c>
      <c r="C11" s="69">
        <v>172.7</v>
      </c>
      <c r="D11" s="70">
        <v>195.7</v>
      </c>
      <c r="E11" s="70">
        <v>224.8</v>
      </c>
      <c r="F11" s="70">
        <v>216.7</v>
      </c>
      <c r="G11" s="70">
        <v>177.9</v>
      </c>
      <c r="H11" s="70">
        <v>266.5</v>
      </c>
      <c r="I11" s="70">
        <v>293.7</v>
      </c>
      <c r="J11" s="70">
        <v>323.39999999999998</v>
      </c>
      <c r="K11" s="70">
        <v>319.5</v>
      </c>
      <c r="L11" s="70">
        <v>364.8</v>
      </c>
      <c r="M11" s="70">
        <v>373.9</v>
      </c>
      <c r="N11" s="70">
        <v>404.6</v>
      </c>
      <c r="O11" s="70">
        <v>387.7</v>
      </c>
      <c r="P11" s="70">
        <v>25</v>
      </c>
      <c r="Q11" s="70">
        <v>132.80000000000001</v>
      </c>
      <c r="R11" s="70">
        <v>65.099999999999994</v>
      </c>
      <c r="S11" s="70">
        <v>95.5</v>
      </c>
      <c r="T11" s="70">
        <v>106.1</v>
      </c>
      <c r="U11" s="70">
        <v>107.6</v>
      </c>
      <c r="V11" s="70">
        <v>102.2</v>
      </c>
      <c r="W11" s="70">
        <v>105</v>
      </c>
      <c r="X11" s="70">
        <v>105</v>
      </c>
      <c r="Y11" s="70">
        <v>106.8</v>
      </c>
      <c r="Z11" s="73">
        <v>110.4</v>
      </c>
      <c r="AA11" s="69">
        <v>82.6</v>
      </c>
      <c r="AB11" s="70">
        <v>77.2</v>
      </c>
      <c r="AC11" s="70">
        <v>82.1</v>
      </c>
      <c r="AD11" s="70">
        <v>70</v>
      </c>
      <c r="AE11" s="268">
        <v>81.400000000000006</v>
      </c>
      <c r="AF11" s="69">
        <v>105.1</v>
      </c>
      <c r="AG11" s="70">
        <v>131</v>
      </c>
      <c r="AH11" s="70">
        <v>104.7</v>
      </c>
      <c r="AI11" s="70">
        <v>102.7</v>
      </c>
      <c r="AJ11" s="70">
        <v>133.5</v>
      </c>
      <c r="AK11" s="69">
        <v>26.083427867877663</v>
      </c>
      <c r="AL11" s="163">
        <v>28.753760519799322</v>
      </c>
      <c r="AM11" s="163">
        <v>37.646921940931286</v>
      </c>
      <c r="AN11" s="163">
        <v>35.882595010197335</v>
      </c>
      <c r="AO11" s="70">
        <v>26.298008170264218</v>
      </c>
      <c r="AP11" s="70">
        <v>35.143485079754726</v>
      </c>
      <c r="AQ11" s="70">
        <v>27.943123821894535</v>
      </c>
      <c r="AR11" s="70">
        <v>33.379158149020768</v>
      </c>
      <c r="AS11" s="70">
        <v>33.236104614096398</v>
      </c>
      <c r="AT11" s="70">
        <v>33.73679198633171</v>
      </c>
      <c r="AU11" s="70">
        <v>33.617580707228065</v>
      </c>
      <c r="AV11" s="70">
        <v>45.634077640875539</v>
      </c>
      <c r="AW11" s="70">
        <v>6.5804626065212384</v>
      </c>
      <c r="AX11" s="70">
        <v>48.995835711598346</v>
      </c>
      <c r="AY11" s="70">
        <v>65.876152832674563</v>
      </c>
      <c r="AZ11" s="201">
        <v>47.233201581027664</v>
      </c>
      <c r="BA11" s="201">
        <v>51.449275362318836</v>
      </c>
      <c r="BB11" s="201">
        <v>40.250329380764157</v>
      </c>
      <c r="BC11" s="201">
        <v>11.923583662714098</v>
      </c>
      <c r="BD11" s="201">
        <v>104.34782608695652</v>
      </c>
      <c r="BE11" s="201">
        <v>36.95652173913043</v>
      </c>
      <c r="BF11" s="201">
        <v>82.674571805006579</v>
      </c>
      <c r="BG11" s="201">
        <v>92.226613965744392</v>
      </c>
      <c r="BH11" s="201">
        <v>113.5046113306983</v>
      </c>
      <c r="BI11" s="201">
        <v>100</v>
      </c>
      <c r="BJ11" s="201">
        <v>99.210401503255213</v>
      </c>
      <c r="BK11" s="201">
        <v>111.26884255138229</v>
      </c>
      <c r="BL11" s="240">
        <v>117.9752750335101</v>
      </c>
    </row>
    <row r="12" spans="1:64" ht="15" customHeight="1">
      <c r="A12" s="35"/>
      <c r="B12" s="40" t="s">
        <v>97</v>
      </c>
      <c r="C12" s="69" t="s">
        <v>200</v>
      </c>
      <c r="D12" s="70" t="s">
        <v>5</v>
      </c>
      <c r="E12" s="70" t="s">
        <v>200</v>
      </c>
      <c r="F12" s="70" t="s">
        <v>5</v>
      </c>
      <c r="G12" s="70" t="s">
        <v>200</v>
      </c>
      <c r="H12" s="70" t="s">
        <v>5</v>
      </c>
      <c r="I12" s="70" t="s">
        <v>200</v>
      </c>
      <c r="J12" s="70" t="s">
        <v>5</v>
      </c>
      <c r="K12" s="70" t="s">
        <v>5</v>
      </c>
      <c r="L12" s="70" t="s">
        <v>5</v>
      </c>
      <c r="M12" s="70" t="s">
        <v>5</v>
      </c>
      <c r="N12" s="70" t="s">
        <v>5</v>
      </c>
      <c r="O12" s="70" t="s">
        <v>5</v>
      </c>
      <c r="P12" s="70" t="s">
        <v>5</v>
      </c>
      <c r="Q12" s="70" t="s">
        <v>5</v>
      </c>
      <c r="R12" s="70" t="s">
        <v>200</v>
      </c>
      <c r="S12" s="70" t="s">
        <v>200</v>
      </c>
      <c r="T12" s="70">
        <v>89.7</v>
      </c>
      <c r="U12" s="70">
        <v>85.1</v>
      </c>
      <c r="V12" s="70">
        <v>102.2</v>
      </c>
      <c r="W12" s="70">
        <v>91.4</v>
      </c>
      <c r="X12" s="70">
        <v>58.9</v>
      </c>
      <c r="Y12" s="70">
        <v>97.1</v>
      </c>
      <c r="Z12" s="70">
        <v>96.7</v>
      </c>
      <c r="AA12" s="69">
        <v>51.8</v>
      </c>
      <c r="AB12" s="70">
        <v>77.3</v>
      </c>
      <c r="AC12" s="70">
        <v>84.9</v>
      </c>
      <c r="AD12" s="70">
        <v>64.099999999999994</v>
      </c>
      <c r="AE12" s="268">
        <v>62.4</v>
      </c>
      <c r="AF12" s="69">
        <v>69.5</v>
      </c>
      <c r="AG12" s="70">
        <v>157.19999999999999</v>
      </c>
      <c r="AH12" s="70">
        <v>141</v>
      </c>
      <c r="AI12" s="70">
        <v>148.69999999999999</v>
      </c>
      <c r="AJ12" s="70">
        <v>163.19999999999999</v>
      </c>
      <c r="AK12" s="69">
        <v>299.86843578546637</v>
      </c>
      <c r="AL12" s="163">
        <v>166.55469712238272</v>
      </c>
      <c r="AM12" s="163">
        <v>170.75355503303103</v>
      </c>
      <c r="AN12" s="163">
        <v>324.71167842346887</v>
      </c>
      <c r="AO12" s="70">
        <v>117.21811667226515</v>
      </c>
      <c r="AP12" s="70">
        <v>401.6907401186877</v>
      </c>
      <c r="AQ12" s="70">
        <v>407.28921733288547</v>
      </c>
      <c r="AR12" s="70">
        <v>357.2528272309932</v>
      </c>
      <c r="AS12" s="70">
        <v>353.40387414623223</v>
      </c>
      <c r="AT12" s="70">
        <v>353.05396932034495</v>
      </c>
      <c r="AU12" s="70">
        <v>336.25853767775163</v>
      </c>
      <c r="AV12" s="70">
        <v>162.35583921173443</v>
      </c>
      <c r="AW12" s="70">
        <v>30.791624678087565</v>
      </c>
      <c r="AX12" s="70">
        <v>180.55089015787709</v>
      </c>
      <c r="AY12" s="70">
        <v>160.25641025641028</v>
      </c>
      <c r="AZ12" s="201">
        <v>189.58333333333331</v>
      </c>
      <c r="BA12" s="201">
        <v>176.12179487179489</v>
      </c>
      <c r="BB12" s="201">
        <v>165.06410256410257</v>
      </c>
      <c r="BC12" s="201">
        <v>13.141025641025642</v>
      </c>
      <c r="BD12" s="201">
        <v>239.26282051282053</v>
      </c>
      <c r="BE12" s="201">
        <v>62.660256410256409</v>
      </c>
      <c r="BF12" s="201">
        <v>71.474358974358978</v>
      </c>
      <c r="BG12" s="201">
        <v>63.782051282051277</v>
      </c>
      <c r="BH12" s="201">
        <v>121.15384615384615</v>
      </c>
      <c r="BI12" s="201">
        <v>100</v>
      </c>
      <c r="BJ12" s="201">
        <v>108.55158213206111</v>
      </c>
      <c r="BK12" s="201">
        <v>114.08104143459994</v>
      </c>
      <c r="BL12" s="240">
        <v>110.45595162580896</v>
      </c>
    </row>
    <row r="13" spans="1:64" ht="15" customHeight="1">
      <c r="A13" s="35"/>
      <c r="B13" s="40" t="s">
        <v>61</v>
      </c>
      <c r="C13" s="69">
        <v>37.799999999999997</v>
      </c>
      <c r="D13" s="70">
        <v>42.6</v>
      </c>
      <c r="E13" s="70">
        <v>61.2</v>
      </c>
      <c r="F13" s="70">
        <v>55.9</v>
      </c>
      <c r="G13" s="70">
        <v>69.099999999999994</v>
      </c>
      <c r="H13" s="70">
        <v>72.8</v>
      </c>
      <c r="I13" s="70">
        <v>69.099999999999994</v>
      </c>
      <c r="J13" s="70">
        <v>90.4</v>
      </c>
      <c r="K13" s="70">
        <v>92</v>
      </c>
      <c r="L13" s="70">
        <v>85.1</v>
      </c>
      <c r="M13" s="70">
        <v>109</v>
      </c>
      <c r="N13" s="70">
        <v>93.1</v>
      </c>
      <c r="O13" s="70">
        <v>91.5</v>
      </c>
      <c r="P13" s="70">
        <v>85.1</v>
      </c>
      <c r="Q13" s="70">
        <v>79.8</v>
      </c>
      <c r="R13" s="70">
        <v>58.5</v>
      </c>
      <c r="S13" s="70">
        <v>95.7</v>
      </c>
      <c r="T13" s="70">
        <v>77.099999999999994</v>
      </c>
      <c r="U13" s="70">
        <v>90.4</v>
      </c>
      <c r="V13" s="70">
        <v>91.5</v>
      </c>
      <c r="W13" s="70">
        <v>89.9</v>
      </c>
      <c r="X13" s="70">
        <v>98.4</v>
      </c>
      <c r="Y13" s="70">
        <v>96.9</v>
      </c>
      <c r="Z13" s="70">
        <v>67</v>
      </c>
      <c r="AA13" s="72">
        <v>108.6</v>
      </c>
      <c r="AB13" s="70">
        <v>118.7</v>
      </c>
      <c r="AC13" s="70">
        <v>112</v>
      </c>
      <c r="AD13" s="70">
        <v>122.7</v>
      </c>
      <c r="AE13" s="268">
        <v>128.5</v>
      </c>
      <c r="AF13" s="69">
        <v>98.6</v>
      </c>
      <c r="AG13" s="70">
        <v>104.6</v>
      </c>
      <c r="AH13" s="70">
        <v>106.3</v>
      </c>
      <c r="AI13" s="70">
        <v>101.6</v>
      </c>
      <c r="AJ13" s="70">
        <v>113.7</v>
      </c>
      <c r="AK13" s="69">
        <v>245.84137487363296</v>
      </c>
      <c r="AL13" s="163">
        <v>252.22354971458913</v>
      </c>
      <c r="AM13" s="163">
        <v>273.92294417384028</v>
      </c>
      <c r="AN13" s="163">
        <v>287.4531548366673</v>
      </c>
      <c r="AO13" s="70">
        <v>127.64349681912405</v>
      </c>
      <c r="AP13" s="70">
        <v>132.23866270461252</v>
      </c>
      <c r="AQ13" s="70">
        <v>162.36252795392582</v>
      </c>
      <c r="AR13" s="70">
        <v>139.38669852648349</v>
      </c>
      <c r="AS13" s="70">
        <v>143.72657741833365</v>
      </c>
      <c r="AT13" s="70">
        <v>166.44711985213775</v>
      </c>
      <c r="AU13" s="70">
        <v>139.38669852648349</v>
      </c>
      <c r="AV13" s="70">
        <v>169.76585076943499</v>
      </c>
      <c r="AW13" s="70">
        <v>125.85648786365633</v>
      </c>
      <c r="AX13" s="70">
        <v>123.04833093363561</v>
      </c>
      <c r="AY13" s="70">
        <v>89.605734767025098</v>
      </c>
      <c r="AZ13" s="201">
        <v>137.1863799283154</v>
      </c>
      <c r="BA13" s="201">
        <v>89.87455197132617</v>
      </c>
      <c r="BB13" s="201">
        <v>114.87455197132617</v>
      </c>
      <c r="BC13" s="201">
        <v>125.2688172043011</v>
      </c>
      <c r="BD13" s="201">
        <v>104.30107526881723</v>
      </c>
      <c r="BE13" s="201">
        <v>133.42293906810036</v>
      </c>
      <c r="BF13" s="201">
        <v>119.53405017921148</v>
      </c>
      <c r="BG13" s="201">
        <v>114.6057347670251</v>
      </c>
      <c r="BH13" s="201">
        <v>89.336917562724011</v>
      </c>
      <c r="BI13" s="201">
        <v>100</v>
      </c>
      <c r="BJ13" s="201">
        <v>107.71851471738547</v>
      </c>
      <c r="BK13" s="201">
        <v>92.647932099643285</v>
      </c>
      <c r="BL13" s="240">
        <v>87.227271880185171</v>
      </c>
    </row>
    <row r="14" spans="1:64" ht="15" customHeight="1">
      <c r="A14" s="35"/>
      <c r="B14" s="40" t="s">
        <v>50</v>
      </c>
      <c r="C14" s="69">
        <v>71.7</v>
      </c>
      <c r="D14" s="70">
        <v>70.8</v>
      </c>
      <c r="E14" s="70">
        <v>85</v>
      </c>
      <c r="F14" s="70">
        <v>109.2</v>
      </c>
      <c r="G14" s="70">
        <v>88.6</v>
      </c>
      <c r="H14" s="70">
        <v>97.4</v>
      </c>
      <c r="I14" s="70">
        <v>111.2</v>
      </c>
      <c r="J14" s="70">
        <v>122.7</v>
      </c>
      <c r="K14" s="70">
        <v>122.5</v>
      </c>
      <c r="L14" s="70">
        <v>124.7</v>
      </c>
      <c r="M14" s="70">
        <v>125.9</v>
      </c>
      <c r="N14" s="70">
        <v>137.4</v>
      </c>
      <c r="O14" s="70">
        <v>135.1</v>
      </c>
      <c r="P14" s="70">
        <v>124.9</v>
      </c>
      <c r="Q14" s="70">
        <v>105</v>
      </c>
      <c r="R14" s="70">
        <v>91.8</v>
      </c>
      <c r="S14" s="70">
        <v>106.6</v>
      </c>
      <c r="T14" s="70">
        <v>104.3</v>
      </c>
      <c r="U14" s="70">
        <v>118.4</v>
      </c>
      <c r="V14" s="70">
        <v>102.4</v>
      </c>
      <c r="W14" s="70">
        <v>103.8</v>
      </c>
      <c r="X14" s="70">
        <v>107.5</v>
      </c>
      <c r="Y14" s="70">
        <v>113.1</v>
      </c>
      <c r="Z14" s="70">
        <v>122.3</v>
      </c>
      <c r="AA14" s="72">
        <v>91.8</v>
      </c>
      <c r="AB14" s="70">
        <v>88.9</v>
      </c>
      <c r="AC14" s="70">
        <v>92</v>
      </c>
      <c r="AD14" s="70">
        <v>99.2</v>
      </c>
      <c r="AE14" s="268">
        <v>100.6</v>
      </c>
      <c r="AF14" s="69">
        <v>106.4</v>
      </c>
      <c r="AG14" s="70">
        <v>99.4</v>
      </c>
      <c r="AH14" s="70">
        <v>102.4</v>
      </c>
      <c r="AI14" s="70">
        <v>97.8</v>
      </c>
      <c r="AJ14" s="70">
        <v>115.2</v>
      </c>
      <c r="AK14" s="69">
        <v>170.6363189770847</v>
      </c>
      <c r="AL14" s="163">
        <v>168.90044594578174</v>
      </c>
      <c r="AM14" s="163">
        <v>186.77993816820262</v>
      </c>
      <c r="AN14" s="163">
        <v>197.19517635602057</v>
      </c>
      <c r="AO14" s="70">
        <v>177.75339840542705</v>
      </c>
      <c r="AP14" s="70">
        <v>179.31568413359972</v>
      </c>
      <c r="AQ14" s="70">
        <v>176.01752537412406</v>
      </c>
      <c r="AR14" s="70">
        <v>166.12304909569696</v>
      </c>
      <c r="AS14" s="70">
        <v>167.33816021760907</v>
      </c>
      <c r="AT14" s="70">
        <v>166.12304909569696</v>
      </c>
      <c r="AU14" s="70">
        <v>166.81739830821815</v>
      </c>
      <c r="AV14" s="70">
        <v>159.70031887987585</v>
      </c>
      <c r="AW14" s="70">
        <v>140.25854092928225</v>
      </c>
      <c r="AX14" s="70">
        <v>127.23949319450976</v>
      </c>
      <c r="AY14" s="70">
        <v>125.15644555694618</v>
      </c>
      <c r="AZ14" s="201">
        <v>124.90613266583227</v>
      </c>
      <c r="BA14" s="201">
        <v>119.02377972465581</v>
      </c>
      <c r="BB14" s="201">
        <v>109.51188986232789</v>
      </c>
      <c r="BC14" s="201">
        <v>126.65832290362953</v>
      </c>
      <c r="BD14" s="201">
        <v>115.89486858573214</v>
      </c>
      <c r="BE14" s="201">
        <v>113.76720901126407</v>
      </c>
      <c r="BF14" s="201">
        <v>105.88235294117645</v>
      </c>
      <c r="BG14" s="201">
        <v>104.50563204005006</v>
      </c>
      <c r="BH14" s="201">
        <v>99.249061326658321</v>
      </c>
      <c r="BI14" s="201">
        <v>100</v>
      </c>
      <c r="BJ14" s="201">
        <v>105.1891601206774</v>
      </c>
      <c r="BK14" s="201">
        <v>100.32004993703431</v>
      </c>
      <c r="BL14" s="240">
        <v>99.975335721530541</v>
      </c>
    </row>
    <row r="15" spans="1:64" ht="15" customHeight="1">
      <c r="A15" s="35"/>
      <c r="B15" s="71" t="s">
        <v>100</v>
      </c>
      <c r="C15" s="69" t="s">
        <v>200</v>
      </c>
      <c r="D15" s="70" t="s">
        <v>5</v>
      </c>
      <c r="E15" s="70" t="s">
        <v>200</v>
      </c>
      <c r="F15" s="70" t="s">
        <v>5</v>
      </c>
      <c r="G15" s="70" t="s">
        <v>200</v>
      </c>
      <c r="H15" s="70" t="s">
        <v>5</v>
      </c>
      <c r="I15" s="70" t="s">
        <v>200</v>
      </c>
      <c r="J15" s="70" t="s">
        <v>5</v>
      </c>
      <c r="K15" s="70" t="s">
        <v>5</v>
      </c>
      <c r="L15" s="70" t="s">
        <v>5</v>
      </c>
      <c r="M15" s="70" t="s">
        <v>5</v>
      </c>
      <c r="N15" s="70" t="s">
        <v>5</v>
      </c>
      <c r="O15" s="70" t="s">
        <v>5</v>
      </c>
      <c r="P15" s="70" t="s">
        <v>5</v>
      </c>
      <c r="Q15" s="70" t="s">
        <v>5</v>
      </c>
      <c r="R15" s="70" t="s">
        <v>200</v>
      </c>
      <c r="S15" s="70" t="s">
        <v>200</v>
      </c>
      <c r="T15" s="70" t="s">
        <v>5</v>
      </c>
      <c r="U15" s="70" t="s">
        <v>5</v>
      </c>
      <c r="V15" s="70" t="s">
        <v>5</v>
      </c>
      <c r="W15" s="70" t="s">
        <v>5</v>
      </c>
      <c r="X15" s="70" t="s">
        <v>5</v>
      </c>
      <c r="Y15" s="70" t="s">
        <v>5</v>
      </c>
      <c r="Z15" s="70" t="s">
        <v>5</v>
      </c>
      <c r="AA15" s="69" t="s">
        <v>5</v>
      </c>
      <c r="AB15" s="70" t="s">
        <v>5</v>
      </c>
      <c r="AC15" s="70" t="s">
        <v>5</v>
      </c>
      <c r="AD15" s="70" t="s">
        <v>5</v>
      </c>
      <c r="AE15" s="268" t="s">
        <v>5</v>
      </c>
      <c r="AF15" s="69" t="s">
        <v>5</v>
      </c>
      <c r="AG15" s="70" t="s">
        <v>5</v>
      </c>
      <c r="AH15" s="70" t="s">
        <v>5</v>
      </c>
      <c r="AI15" s="70" t="s">
        <v>5</v>
      </c>
      <c r="AJ15" s="70" t="s">
        <v>5</v>
      </c>
      <c r="AK15" s="69" t="s">
        <v>5</v>
      </c>
      <c r="AL15" s="70" t="s">
        <v>5</v>
      </c>
      <c r="AM15" s="70" t="s">
        <v>5</v>
      </c>
      <c r="AN15" s="70" t="s">
        <v>5</v>
      </c>
      <c r="AO15" s="70">
        <v>172.63893689749202</v>
      </c>
      <c r="AP15" s="70">
        <v>203.74851173330262</v>
      </c>
      <c r="AQ15" s="70">
        <v>216.03871413757344</v>
      </c>
      <c r="AR15" s="70">
        <v>211.6219226485386</v>
      </c>
      <c r="AS15" s="70">
        <v>179.16810692476088</v>
      </c>
      <c r="AT15" s="70">
        <v>192.03441256673196</v>
      </c>
      <c r="AU15" s="70">
        <v>184.92913930176286</v>
      </c>
      <c r="AV15" s="70">
        <v>176.67165956139337</v>
      </c>
      <c r="AW15" s="70">
        <v>143.44970618734877</v>
      </c>
      <c r="AX15" s="70">
        <v>156.31601182931982</v>
      </c>
      <c r="AY15" s="70">
        <v>151.5151515151515</v>
      </c>
      <c r="AZ15" s="201">
        <v>148.33333333333334</v>
      </c>
      <c r="BA15" s="201">
        <v>145.15151515151516</v>
      </c>
      <c r="BB15" s="201">
        <v>143.33333333333334</v>
      </c>
      <c r="BC15" s="201">
        <v>148.33333333333334</v>
      </c>
      <c r="BD15" s="201">
        <v>149.54545454545456</v>
      </c>
      <c r="BE15" s="201">
        <v>129.54545454545453</v>
      </c>
      <c r="BF15" s="201">
        <v>113.63636363636364</v>
      </c>
      <c r="BG15" s="201">
        <v>111.81818181818181</v>
      </c>
      <c r="BH15" s="201">
        <v>101.81818181818183</v>
      </c>
      <c r="BI15" s="201">
        <v>100</v>
      </c>
      <c r="BJ15" s="201">
        <v>94.52465681375196</v>
      </c>
      <c r="BK15" s="201">
        <v>80.950597343268186</v>
      </c>
      <c r="BL15" s="240">
        <v>73.469461069085142</v>
      </c>
    </row>
    <row r="16" spans="1:64" ht="6" customHeight="1">
      <c r="A16" s="35"/>
      <c r="B16" s="221"/>
      <c r="C16" s="72"/>
      <c r="D16" s="73"/>
      <c r="E16" s="73"/>
      <c r="F16" s="73"/>
      <c r="G16" s="73"/>
      <c r="H16" s="73"/>
      <c r="I16" s="73"/>
      <c r="J16" s="73"/>
      <c r="K16" s="73"/>
      <c r="L16" s="73"/>
      <c r="M16" s="73"/>
      <c r="N16" s="73"/>
      <c r="O16" s="73"/>
      <c r="P16" s="73"/>
      <c r="Q16" s="73"/>
      <c r="R16" s="73"/>
      <c r="S16" s="73"/>
      <c r="T16" s="73"/>
      <c r="U16" s="73"/>
      <c r="V16" s="73"/>
      <c r="W16" s="73"/>
      <c r="X16" s="73"/>
      <c r="Y16" s="73"/>
      <c r="Z16" s="73"/>
      <c r="AA16" s="269"/>
      <c r="AB16" s="86"/>
      <c r="AC16" s="86"/>
      <c r="AD16" s="86"/>
      <c r="AE16" s="270"/>
      <c r="AF16" s="269"/>
      <c r="AG16" s="86"/>
      <c r="AH16" s="86"/>
      <c r="AI16" s="86"/>
      <c r="AJ16" s="86"/>
      <c r="AK16" s="269"/>
      <c r="AL16" s="163"/>
      <c r="AM16" s="163"/>
      <c r="AN16" s="51"/>
      <c r="AO16" s="70"/>
      <c r="AP16" s="70"/>
      <c r="AQ16" s="70"/>
      <c r="AR16" s="70"/>
      <c r="AS16" s="70"/>
      <c r="AT16" s="70"/>
      <c r="AU16" s="70"/>
      <c r="AV16" s="70"/>
      <c r="AW16" s="70"/>
      <c r="AX16" s="70"/>
      <c r="AY16" s="70"/>
      <c r="AZ16" s="201"/>
      <c r="BA16" s="201"/>
      <c r="BB16" s="201"/>
      <c r="BC16" s="201"/>
      <c r="BD16" s="201"/>
      <c r="BE16" s="201"/>
      <c r="BF16" s="201"/>
      <c r="BG16" s="201"/>
      <c r="BH16" s="201"/>
      <c r="BI16" s="201"/>
      <c r="BJ16" s="201"/>
      <c r="BK16" s="201"/>
      <c r="BL16" s="240"/>
    </row>
    <row r="17" spans="1:70" ht="15" customHeight="1">
      <c r="A17" s="35"/>
      <c r="B17" s="221" t="s">
        <v>101</v>
      </c>
      <c r="C17" s="69">
        <v>46</v>
      </c>
      <c r="D17" s="70">
        <v>71.400000000000006</v>
      </c>
      <c r="E17" s="70">
        <v>54.5</v>
      </c>
      <c r="F17" s="70">
        <v>57.2</v>
      </c>
      <c r="G17" s="70">
        <v>52.1</v>
      </c>
      <c r="H17" s="70">
        <v>76.099999999999994</v>
      </c>
      <c r="I17" s="70">
        <v>82.2</v>
      </c>
      <c r="J17" s="70">
        <v>101.7</v>
      </c>
      <c r="K17" s="70">
        <v>101.8</v>
      </c>
      <c r="L17" s="70">
        <v>106.8</v>
      </c>
      <c r="M17" s="70">
        <v>96.7</v>
      </c>
      <c r="N17" s="70">
        <v>124.8</v>
      </c>
      <c r="O17" s="70">
        <v>120.7</v>
      </c>
      <c r="P17" s="70">
        <v>105.7</v>
      </c>
      <c r="Q17" s="70">
        <v>105.1</v>
      </c>
      <c r="R17" s="70">
        <v>88.7</v>
      </c>
      <c r="S17" s="70">
        <v>87.8</v>
      </c>
      <c r="T17" s="70">
        <v>88.6</v>
      </c>
      <c r="U17" s="70">
        <v>94.8</v>
      </c>
      <c r="V17" s="70">
        <v>100.4</v>
      </c>
      <c r="W17" s="70">
        <v>102.3</v>
      </c>
      <c r="X17" s="70">
        <v>94.4</v>
      </c>
      <c r="Y17" s="70">
        <v>106.7</v>
      </c>
      <c r="Z17" s="70">
        <v>101</v>
      </c>
      <c r="AA17" s="69">
        <v>96.8</v>
      </c>
      <c r="AB17" s="70">
        <v>94.1</v>
      </c>
      <c r="AC17" s="73">
        <v>113.9</v>
      </c>
      <c r="AD17" s="70">
        <v>110.6</v>
      </c>
      <c r="AE17" s="268">
        <v>113.5</v>
      </c>
      <c r="AF17" s="69">
        <v>80.8</v>
      </c>
      <c r="AG17" s="70">
        <v>105.2</v>
      </c>
      <c r="AH17" s="70">
        <v>101.8</v>
      </c>
      <c r="AI17" s="70">
        <v>85.2</v>
      </c>
      <c r="AJ17" s="70">
        <v>106.7</v>
      </c>
      <c r="AK17" s="69">
        <v>161.15074579066072</v>
      </c>
      <c r="AL17" s="163">
        <v>147.18207649379585</v>
      </c>
      <c r="AM17" s="163">
        <v>166.772283434521</v>
      </c>
      <c r="AN17" s="163">
        <v>162.51354279523292</v>
      </c>
      <c r="AO17" s="70">
        <v>173.41591883181036</v>
      </c>
      <c r="AP17" s="70">
        <v>151.95186600979849</v>
      </c>
      <c r="AQ17" s="70">
        <v>169.49787744366535</v>
      </c>
      <c r="AR17" s="70">
        <v>149.73732087736872</v>
      </c>
      <c r="AS17" s="70">
        <v>174.09731733409649</v>
      </c>
      <c r="AT17" s="70">
        <v>147.86347499608195</v>
      </c>
      <c r="AU17" s="70">
        <v>150.58906900522629</v>
      </c>
      <c r="AV17" s="70">
        <v>126.05872292292702</v>
      </c>
      <c r="AW17" s="70">
        <v>117.54124164435086</v>
      </c>
      <c r="AX17" s="70">
        <v>110.55690699591842</v>
      </c>
      <c r="AY17" s="70">
        <v>117.37089201877934</v>
      </c>
      <c r="AZ17" s="201">
        <v>115.72769953051643</v>
      </c>
      <c r="BA17" s="201">
        <v>108.80281690140845</v>
      </c>
      <c r="BB17" s="201">
        <v>105.63380281690141</v>
      </c>
      <c r="BC17" s="201">
        <v>113.38028169014083</v>
      </c>
      <c r="BD17" s="201">
        <v>111.3849765258216</v>
      </c>
      <c r="BE17" s="201">
        <v>92.72300469483568</v>
      </c>
      <c r="BF17" s="201">
        <v>103.52112676056338</v>
      </c>
      <c r="BG17" s="201">
        <v>95.422535211267601</v>
      </c>
      <c r="BH17" s="201">
        <v>103.87323943661973</v>
      </c>
      <c r="BI17" s="201">
        <v>100</v>
      </c>
      <c r="BJ17" s="201">
        <v>96.157536275001732</v>
      </c>
      <c r="BK17" s="201">
        <v>99.683249763431036</v>
      </c>
      <c r="BL17" s="240">
        <v>91.236998927511252</v>
      </c>
    </row>
    <row r="18" spans="1:70" ht="15" customHeight="1">
      <c r="A18" s="35"/>
      <c r="B18" s="40" t="s">
        <v>67</v>
      </c>
      <c r="C18" s="69">
        <v>48.8</v>
      </c>
      <c r="D18" s="70">
        <v>62.8</v>
      </c>
      <c r="E18" s="70">
        <v>61</v>
      </c>
      <c r="F18" s="70">
        <v>30.2</v>
      </c>
      <c r="G18" s="70">
        <v>45.7</v>
      </c>
      <c r="H18" s="70">
        <v>61</v>
      </c>
      <c r="I18" s="70">
        <v>68.3</v>
      </c>
      <c r="J18" s="70">
        <v>70.7</v>
      </c>
      <c r="K18" s="70">
        <v>81</v>
      </c>
      <c r="L18" s="70">
        <v>97.6</v>
      </c>
      <c r="M18" s="70">
        <v>87.8</v>
      </c>
      <c r="N18" s="73">
        <v>88.8</v>
      </c>
      <c r="O18" s="73">
        <v>80.5</v>
      </c>
      <c r="P18" s="70">
        <v>46.3</v>
      </c>
      <c r="Q18" s="70">
        <v>70.7</v>
      </c>
      <c r="R18" s="70">
        <v>83.3</v>
      </c>
      <c r="S18" s="70">
        <v>81.5</v>
      </c>
      <c r="T18" s="70">
        <v>88.6</v>
      </c>
      <c r="U18" s="70">
        <v>99</v>
      </c>
      <c r="V18" s="70">
        <v>101.8</v>
      </c>
      <c r="W18" s="70">
        <v>95.8</v>
      </c>
      <c r="X18" s="70">
        <v>101.7</v>
      </c>
      <c r="Y18" s="70">
        <v>95.1</v>
      </c>
      <c r="Z18" s="73">
        <v>100.6</v>
      </c>
      <c r="AA18" s="69">
        <v>74</v>
      </c>
      <c r="AB18" s="70">
        <v>85.4</v>
      </c>
      <c r="AC18" s="73">
        <v>96.1</v>
      </c>
      <c r="AD18" s="70">
        <v>101.3</v>
      </c>
      <c r="AE18" s="268">
        <v>79.5</v>
      </c>
      <c r="AF18" s="69">
        <v>60.3</v>
      </c>
      <c r="AG18" s="70">
        <v>80.5</v>
      </c>
      <c r="AH18" s="70">
        <v>87</v>
      </c>
      <c r="AI18" s="70">
        <v>58.8</v>
      </c>
      <c r="AJ18" s="70">
        <v>76.400000000000006</v>
      </c>
      <c r="AK18" s="69">
        <v>495.11059012246659</v>
      </c>
      <c r="AL18" s="163">
        <v>441.64070292336316</v>
      </c>
      <c r="AM18" s="163">
        <v>543.43914201396376</v>
      </c>
      <c r="AN18" s="163">
        <v>404.10895517783871</v>
      </c>
      <c r="AO18" s="70">
        <v>441.12656939260262</v>
      </c>
      <c r="AP18" s="70">
        <v>377.37401157828708</v>
      </c>
      <c r="AQ18" s="70">
        <v>237.0155576806408</v>
      </c>
      <c r="AR18" s="70">
        <v>341.38466442504443</v>
      </c>
      <c r="AS18" s="70">
        <v>468.88978005367551</v>
      </c>
      <c r="AT18" s="70">
        <v>228.27528765771041</v>
      </c>
      <c r="AU18" s="70">
        <v>171.20646574328282</v>
      </c>
      <c r="AV18" s="70">
        <v>143.44325508220993</v>
      </c>
      <c r="AW18" s="70">
        <v>135.2171185900402</v>
      </c>
      <c r="AX18" s="70">
        <v>122.87791385178556</v>
      </c>
      <c r="AY18" s="70">
        <v>118.76484560570071</v>
      </c>
      <c r="AZ18" s="201">
        <v>107.83847980997625</v>
      </c>
      <c r="BA18" s="201">
        <v>86.935866983372918</v>
      </c>
      <c r="BB18" s="201">
        <v>91.686460807600952</v>
      </c>
      <c r="BC18" s="201">
        <v>91.092636579572456</v>
      </c>
      <c r="BD18" s="201">
        <v>94.893111638954878</v>
      </c>
      <c r="BE18" s="201">
        <v>79.216152019002379</v>
      </c>
      <c r="BF18" s="201">
        <v>101.3064133016627</v>
      </c>
      <c r="BG18" s="201">
        <v>101.3064133016627</v>
      </c>
      <c r="BH18" s="201">
        <v>100.23752969121141</v>
      </c>
      <c r="BI18" s="201">
        <v>100</v>
      </c>
      <c r="BJ18" s="201">
        <v>100.65120467411401</v>
      </c>
      <c r="BK18" s="201">
        <v>105.92722321700738</v>
      </c>
      <c r="BL18" s="240">
        <v>85.018522000085085</v>
      </c>
    </row>
    <row r="19" spans="1:70" ht="15" customHeight="1">
      <c r="A19" s="35"/>
      <c r="B19" s="40" t="s">
        <v>52</v>
      </c>
      <c r="C19" s="69">
        <v>61.4</v>
      </c>
      <c r="D19" s="70">
        <v>85.2</v>
      </c>
      <c r="E19" s="70">
        <v>71</v>
      </c>
      <c r="F19" s="70">
        <v>99.4</v>
      </c>
      <c r="G19" s="73">
        <v>91.4</v>
      </c>
      <c r="H19" s="70">
        <v>105.2</v>
      </c>
      <c r="I19" s="70">
        <v>116.4</v>
      </c>
      <c r="J19" s="70">
        <v>151.30000000000001</v>
      </c>
      <c r="K19" s="70">
        <v>185</v>
      </c>
      <c r="L19" s="70">
        <v>184.6</v>
      </c>
      <c r="M19" s="70">
        <v>178.7</v>
      </c>
      <c r="N19" s="70">
        <v>280.2</v>
      </c>
      <c r="O19" s="70">
        <v>251.5</v>
      </c>
      <c r="P19" s="70">
        <v>321.8</v>
      </c>
      <c r="Q19" s="70">
        <v>239.7</v>
      </c>
      <c r="R19" s="70">
        <v>84.3</v>
      </c>
      <c r="S19" s="70">
        <v>83.6</v>
      </c>
      <c r="T19" s="70">
        <v>91.3</v>
      </c>
      <c r="U19" s="70">
        <v>102.3</v>
      </c>
      <c r="V19" s="70">
        <v>116.3</v>
      </c>
      <c r="W19" s="70">
        <v>129.30000000000001</v>
      </c>
      <c r="X19" s="70">
        <v>129</v>
      </c>
      <c r="Y19" s="70">
        <v>148.19999999999999</v>
      </c>
      <c r="Z19" s="70">
        <v>135.19999999999999</v>
      </c>
      <c r="AA19" s="69">
        <v>101.9</v>
      </c>
      <c r="AB19" s="70">
        <v>116.4</v>
      </c>
      <c r="AC19" s="73">
        <v>105.9</v>
      </c>
      <c r="AD19" s="70">
        <v>138.5</v>
      </c>
      <c r="AE19" s="268">
        <v>165</v>
      </c>
      <c r="AF19" s="69">
        <v>86.9</v>
      </c>
      <c r="AG19" s="70">
        <v>91</v>
      </c>
      <c r="AH19" s="70">
        <v>85.7</v>
      </c>
      <c r="AI19" s="70">
        <v>78.900000000000006</v>
      </c>
      <c r="AJ19" s="70">
        <v>93.4</v>
      </c>
      <c r="AK19" s="69">
        <v>219.52390752555397</v>
      </c>
      <c r="AL19" s="163">
        <v>210.70375052675936</v>
      </c>
      <c r="AM19" s="163">
        <v>187.42833622438479</v>
      </c>
      <c r="AN19" s="163">
        <v>215.60383774831192</v>
      </c>
      <c r="AO19" s="73">
        <v>208.25370691598312</v>
      </c>
      <c r="AP19" s="73">
        <v>200.16856300042144</v>
      </c>
      <c r="AQ19" s="70">
        <v>228.09906016327091</v>
      </c>
      <c r="AR19" s="73">
        <v>202.61860661119769</v>
      </c>
      <c r="AS19" s="70">
        <v>237.89923460637601</v>
      </c>
      <c r="AT19" s="70">
        <v>234.95918227344447</v>
      </c>
      <c r="AU19" s="70">
        <v>226.38402963572756</v>
      </c>
      <c r="AV19" s="70">
        <v>206.04866766628444</v>
      </c>
      <c r="AW19" s="70">
        <v>181.54823155852173</v>
      </c>
      <c r="AX19" s="73">
        <v>167.09297425494177</v>
      </c>
      <c r="AY19" s="70">
        <v>193.79844961240309</v>
      </c>
      <c r="AZ19" s="202">
        <v>220.3488372093023</v>
      </c>
      <c r="BA19" s="201">
        <v>191.47286821705424</v>
      </c>
      <c r="BB19" s="201">
        <v>182.1705426356589</v>
      </c>
      <c r="BC19" s="201">
        <v>182.1705426356589</v>
      </c>
      <c r="BD19" s="201">
        <v>198.83720930232556</v>
      </c>
      <c r="BE19" s="201">
        <v>157.75193798449612</v>
      </c>
      <c r="BF19" s="201">
        <v>131.58914728682171</v>
      </c>
      <c r="BG19" s="201">
        <v>119.76744186046511</v>
      </c>
      <c r="BH19" s="201">
        <v>111.43410852713178</v>
      </c>
      <c r="BI19" s="201">
        <v>100</v>
      </c>
      <c r="BJ19" s="201">
        <v>96.384083082806683</v>
      </c>
      <c r="BK19" s="201">
        <v>91.136174997017505</v>
      </c>
      <c r="BL19" s="240">
        <v>82.648661674940911</v>
      </c>
    </row>
    <row r="20" spans="1:70" ht="15" customHeight="1">
      <c r="A20" s="35"/>
      <c r="B20" s="40" t="s">
        <v>102</v>
      </c>
      <c r="C20" s="69">
        <v>31.4</v>
      </c>
      <c r="D20" s="70">
        <v>33.4</v>
      </c>
      <c r="E20" s="70">
        <v>42</v>
      </c>
      <c r="F20" s="70">
        <v>41.4</v>
      </c>
      <c r="G20" s="70">
        <v>43.6</v>
      </c>
      <c r="H20" s="70">
        <v>60.7</v>
      </c>
      <c r="I20" s="70">
        <v>80.7</v>
      </c>
      <c r="J20" s="70">
        <v>100.5</v>
      </c>
      <c r="K20" s="70">
        <v>92.4</v>
      </c>
      <c r="L20" s="70">
        <v>81.900000000000006</v>
      </c>
      <c r="M20" s="70">
        <v>105.6</v>
      </c>
      <c r="N20" s="70">
        <v>120.3</v>
      </c>
      <c r="O20" s="70">
        <v>124.5</v>
      </c>
      <c r="P20" s="70">
        <v>122.5</v>
      </c>
      <c r="Q20" s="70">
        <v>88.5</v>
      </c>
      <c r="R20" s="70">
        <v>104.3</v>
      </c>
      <c r="S20" s="70">
        <v>110.3</v>
      </c>
      <c r="T20" s="70">
        <v>91.1</v>
      </c>
      <c r="U20" s="70">
        <v>105.7</v>
      </c>
      <c r="V20" s="70">
        <v>95.9</v>
      </c>
      <c r="W20" s="70">
        <v>115.8</v>
      </c>
      <c r="X20" s="70">
        <v>116.9</v>
      </c>
      <c r="Y20" s="70">
        <v>122.3</v>
      </c>
      <c r="Z20" s="70">
        <v>110.4</v>
      </c>
      <c r="AA20" s="69">
        <v>93.6</v>
      </c>
      <c r="AB20" s="70">
        <v>97.7</v>
      </c>
      <c r="AC20" s="73">
        <v>113.5</v>
      </c>
      <c r="AD20" s="70">
        <v>114.2</v>
      </c>
      <c r="AE20" s="268">
        <v>118.2</v>
      </c>
      <c r="AF20" s="69">
        <v>106.6</v>
      </c>
      <c r="AG20" s="70">
        <v>116.8</v>
      </c>
      <c r="AH20" s="70">
        <v>128.80000000000001</v>
      </c>
      <c r="AI20" s="70">
        <v>117.9</v>
      </c>
      <c r="AJ20" s="70">
        <v>146.1</v>
      </c>
      <c r="AK20" s="69">
        <v>151.48155251360487</v>
      </c>
      <c r="AL20" s="163">
        <v>146.83671757006209</v>
      </c>
      <c r="AM20" s="163">
        <v>180.249562486515</v>
      </c>
      <c r="AN20" s="163">
        <v>173.80672691966535</v>
      </c>
      <c r="AO20" s="70">
        <v>164.5170570325798</v>
      </c>
      <c r="AP20" s="70">
        <v>150.2828854314003</v>
      </c>
      <c r="AQ20" s="70">
        <v>162.71905640927292</v>
      </c>
      <c r="AR20" s="70">
        <v>142.79121616762163</v>
      </c>
      <c r="AS20" s="70">
        <v>147.13638434061323</v>
      </c>
      <c r="AT20" s="70">
        <v>153.42938652218734</v>
      </c>
      <c r="AU20" s="70">
        <v>153.12971975163617</v>
      </c>
      <c r="AV20" s="70">
        <v>142.34171601179489</v>
      </c>
      <c r="AW20" s="70">
        <v>124.21187639345051</v>
      </c>
      <c r="AX20" s="70">
        <v>128.40721118116656</v>
      </c>
      <c r="AY20" s="70">
        <v>121.06537530266344</v>
      </c>
      <c r="AZ20" s="201">
        <v>119.97578692493947</v>
      </c>
      <c r="BA20" s="201">
        <v>118.15980629539953</v>
      </c>
      <c r="BB20" s="201">
        <v>113.55932203389831</v>
      </c>
      <c r="BC20" s="201">
        <v>112.34866828087166</v>
      </c>
      <c r="BD20" s="201">
        <v>117.07021791767556</v>
      </c>
      <c r="BE20" s="201">
        <v>107.99031476997581</v>
      </c>
      <c r="BF20" s="201">
        <v>104.11622276029055</v>
      </c>
      <c r="BG20" s="201">
        <v>83.535108958837782</v>
      </c>
      <c r="BH20" s="201">
        <v>85.593220338983059</v>
      </c>
      <c r="BI20" s="201">
        <v>100</v>
      </c>
      <c r="BJ20" s="201">
        <v>99.367125460803067</v>
      </c>
      <c r="BK20" s="201">
        <v>100.41800004648141</v>
      </c>
      <c r="BL20" s="240">
        <v>98.686716843105998</v>
      </c>
    </row>
    <row r="21" spans="1:70" ht="15" customHeight="1">
      <c r="A21" s="35"/>
      <c r="B21" s="40" t="s">
        <v>103</v>
      </c>
      <c r="C21" s="69">
        <v>83.9</v>
      </c>
      <c r="D21" s="70">
        <v>79.400000000000006</v>
      </c>
      <c r="E21" s="70">
        <v>82</v>
      </c>
      <c r="F21" s="70">
        <v>83.6</v>
      </c>
      <c r="G21" s="70">
        <v>77.2</v>
      </c>
      <c r="H21" s="70">
        <v>99.7</v>
      </c>
      <c r="I21" s="70">
        <v>109.7</v>
      </c>
      <c r="J21" s="70">
        <v>125.2</v>
      </c>
      <c r="K21" s="70">
        <v>153.69999999999999</v>
      </c>
      <c r="L21" s="70">
        <v>176.9</v>
      </c>
      <c r="M21" s="70">
        <v>144</v>
      </c>
      <c r="N21" s="70">
        <v>137.1</v>
      </c>
      <c r="O21" s="70">
        <v>137.1</v>
      </c>
      <c r="P21" s="70">
        <v>48.5</v>
      </c>
      <c r="Q21" s="70">
        <v>101.9</v>
      </c>
      <c r="R21" s="70">
        <v>95.3</v>
      </c>
      <c r="S21" s="70">
        <v>116.3</v>
      </c>
      <c r="T21" s="70">
        <v>123.2</v>
      </c>
      <c r="U21" s="70">
        <v>77.900000000000006</v>
      </c>
      <c r="V21" s="70">
        <v>103.1</v>
      </c>
      <c r="W21" s="70">
        <v>76.3</v>
      </c>
      <c r="X21" s="70">
        <v>109.3</v>
      </c>
      <c r="Y21" s="70">
        <v>110.9</v>
      </c>
      <c r="Z21" s="70">
        <v>59</v>
      </c>
      <c r="AA21" s="69">
        <v>144.69999999999999</v>
      </c>
      <c r="AB21" s="70">
        <v>97.9</v>
      </c>
      <c r="AC21" s="73">
        <v>106.8</v>
      </c>
      <c r="AD21" s="70">
        <v>111.5</v>
      </c>
      <c r="AE21" s="268">
        <v>109.8</v>
      </c>
      <c r="AF21" s="69">
        <v>84</v>
      </c>
      <c r="AG21" s="70">
        <v>84.5</v>
      </c>
      <c r="AH21" s="70">
        <v>130.69999999999999</v>
      </c>
      <c r="AI21" s="70">
        <v>55</v>
      </c>
      <c r="AJ21" s="70">
        <v>154</v>
      </c>
      <c r="AK21" s="69">
        <v>185.7004163598809</v>
      </c>
      <c r="AL21" s="163">
        <v>193.84517146338442</v>
      </c>
      <c r="AM21" s="163">
        <v>217.95364656975497</v>
      </c>
      <c r="AN21" s="163">
        <v>195.79991268822531</v>
      </c>
      <c r="AO21" s="70">
        <v>252.48740820860996</v>
      </c>
      <c r="AP21" s="70">
        <v>145.95401145478354</v>
      </c>
      <c r="AQ21" s="70">
        <v>265.51901637421565</v>
      </c>
      <c r="AR21" s="70">
        <v>190.26147921784289</v>
      </c>
      <c r="AS21" s="70">
        <v>157.68245880382869</v>
      </c>
      <c r="AT21" s="70">
        <v>180.81356329777876</v>
      </c>
      <c r="AU21" s="70">
        <v>143.6734800258026</v>
      </c>
      <c r="AV21" s="70">
        <v>158.98561962038923</v>
      </c>
      <c r="AW21" s="70">
        <v>125.75501879809478</v>
      </c>
      <c r="AX21" s="70">
        <v>106.53339675382642</v>
      </c>
      <c r="AY21" s="70">
        <v>108.8139281828074</v>
      </c>
      <c r="AZ21" s="201">
        <v>121.32752992383024</v>
      </c>
      <c r="BA21" s="201">
        <v>90.642002176278552</v>
      </c>
      <c r="BB21" s="201">
        <v>117.8454842219804</v>
      </c>
      <c r="BC21" s="201">
        <v>81.284004352557133</v>
      </c>
      <c r="BD21" s="201">
        <v>74.755168661588684</v>
      </c>
      <c r="BE21" s="201">
        <v>75.734494015233949</v>
      </c>
      <c r="BF21" s="201">
        <v>78.237214363438525</v>
      </c>
      <c r="BG21" s="201">
        <v>79.325353645266588</v>
      </c>
      <c r="BH21" s="201">
        <v>84.657236126224149</v>
      </c>
      <c r="BI21" s="201">
        <v>100</v>
      </c>
      <c r="BJ21" s="201">
        <v>93.020212872034392</v>
      </c>
      <c r="BK21" s="201">
        <v>103.93461300595372</v>
      </c>
      <c r="BL21" s="240">
        <v>104.329085524749</v>
      </c>
    </row>
    <row r="22" spans="1:70" ht="15" customHeight="1">
      <c r="A22" s="35"/>
      <c r="B22" s="40" t="s">
        <v>76</v>
      </c>
      <c r="C22" s="69">
        <v>41.3</v>
      </c>
      <c r="D22" s="70">
        <v>183.3</v>
      </c>
      <c r="E22" s="70">
        <v>41.3</v>
      </c>
      <c r="F22" s="70">
        <v>80</v>
      </c>
      <c r="G22" s="70">
        <v>43.3</v>
      </c>
      <c r="H22" s="70">
        <v>155.30000000000001</v>
      </c>
      <c r="I22" s="70">
        <v>113.3</v>
      </c>
      <c r="J22" s="70">
        <v>200</v>
      </c>
      <c r="K22" s="70">
        <v>100</v>
      </c>
      <c r="L22" s="70">
        <v>126.7</v>
      </c>
      <c r="M22" s="70">
        <v>50</v>
      </c>
      <c r="N22" s="70">
        <v>100</v>
      </c>
      <c r="O22" s="70">
        <v>133.30000000000001</v>
      </c>
      <c r="P22" s="70">
        <v>10</v>
      </c>
      <c r="Q22" s="70">
        <v>53.3</v>
      </c>
      <c r="R22" s="70">
        <v>86.7</v>
      </c>
      <c r="S22" s="70">
        <v>66.7</v>
      </c>
      <c r="T22" s="70">
        <v>68</v>
      </c>
      <c r="U22" s="70">
        <v>70</v>
      </c>
      <c r="V22" s="70">
        <v>70</v>
      </c>
      <c r="W22" s="70">
        <v>86.7</v>
      </c>
      <c r="X22" s="70">
        <v>19.7</v>
      </c>
      <c r="Y22" s="70">
        <v>78.7</v>
      </c>
      <c r="Z22" s="70">
        <v>75.5</v>
      </c>
      <c r="AA22" s="69">
        <v>104.3</v>
      </c>
      <c r="AB22" s="70">
        <v>69.599999999999994</v>
      </c>
      <c r="AC22" s="73">
        <v>156.5</v>
      </c>
      <c r="AD22" s="70">
        <v>78.3</v>
      </c>
      <c r="AE22" s="268">
        <v>91.3</v>
      </c>
      <c r="AF22" s="69">
        <v>66.7</v>
      </c>
      <c r="AG22" s="70">
        <v>181</v>
      </c>
      <c r="AH22" s="70">
        <v>109.5</v>
      </c>
      <c r="AI22" s="70">
        <v>114.3</v>
      </c>
      <c r="AJ22" s="70">
        <v>128.6</v>
      </c>
      <c r="AK22" s="69">
        <v>56.776377103055864</v>
      </c>
      <c r="AL22" s="163">
        <v>40.896159317211946</v>
      </c>
      <c r="AM22" s="163">
        <v>48.621670672487369</v>
      </c>
      <c r="AN22" s="163">
        <v>63.58218472556041</v>
      </c>
      <c r="AO22" s="70">
        <v>95.403933879432955</v>
      </c>
      <c r="AP22" s="70">
        <v>79.462402511404321</v>
      </c>
      <c r="AQ22" s="70">
        <v>124.89576691028597</v>
      </c>
      <c r="AR22" s="70">
        <v>80.688674155098838</v>
      </c>
      <c r="AS22" s="70">
        <v>102.82287732378475</v>
      </c>
      <c r="AT22" s="70">
        <v>74.557315936626281</v>
      </c>
      <c r="AU22" s="70">
        <v>106.25643792612939</v>
      </c>
      <c r="AV22" s="70">
        <v>62.233285917496453</v>
      </c>
      <c r="AW22" s="70">
        <v>70.755873841173297</v>
      </c>
      <c r="AX22" s="70">
        <v>60.516505616324125</v>
      </c>
      <c r="AY22" s="70">
        <v>67.567567567567565</v>
      </c>
      <c r="AZ22" s="201">
        <v>48.378378378378372</v>
      </c>
      <c r="BA22" s="201">
        <v>64.189189189189193</v>
      </c>
      <c r="BB22" s="201">
        <v>57.837837837837839</v>
      </c>
      <c r="BC22" s="201">
        <v>78.445945945945937</v>
      </c>
      <c r="BD22" s="201">
        <v>60.945945945945944</v>
      </c>
      <c r="BE22" s="201">
        <v>45.67567567567567</v>
      </c>
      <c r="BF22" s="201">
        <v>88.581081081081081</v>
      </c>
      <c r="BG22" s="201">
        <v>90.945945945945937</v>
      </c>
      <c r="BH22" s="201">
        <v>115.94594594594594</v>
      </c>
      <c r="BI22" s="201">
        <v>100</v>
      </c>
      <c r="BJ22" s="201">
        <v>82.848836637993358</v>
      </c>
      <c r="BK22" s="201">
        <v>112.53989673178533</v>
      </c>
      <c r="BL22" s="240">
        <v>96.730406432741773</v>
      </c>
    </row>
    <row r="23" spans="1:70" ht="15" customHeight="1">
      <c r="A23" s="35"/>
      <c r="B23" s="40" t="s">
        <v>77</v>
      </c>
      <c r="C23" s="69">
        <v>360</v>
      </c>
      <c r="D23" s="70">
        <v>336</v>
      </c>
      <c r="E23" s="70">
        <v>440</v>
      </c>
      <c r="F23" s="70">
        <v>560</v>
      </c>
      <c r="G23" s="70">
        <v>296</v>
      </c>
      <c r="H23" s="70">
        <v>336</v>
      </c>
      <c r="I23" s="70">
        <v>480</v>
      </c>
      <c r="J23" s="70">
        <v>440</v>
      </c>
      <c r="K23" s="70">
        <v>488</v>
      </c>
      <c r="L23" s="70">
        <v>320</v>
      </c>
      <c r="M23" s="70">
        <v>384</v>
      </c>
      <c r="N23" s="70">
        <v>256</v>
      </c>
      <c r="O23" s="70">
        <v>304</v>
      </c>
      <c r="P23" s="70">
        <v>112</v>
      </c>
      <c r="Q23" s="70">
        <v>48</v>
      </c>
      <c r="R23" s="70">
        <v>160</v>
      </c>
      <c r="S23" s="70">
        <v>256</v>
      </c>
      <c r="T23" s="70">
        <v>144</v>
      </c>
      <c r="U23" s="70">
        <v>145</v>
      </c>
      <c r="V23" s="70">
        <v>216</v>
      </c>
      <c r="W23" s="70">
        <v>100.8</v>
      </c>
      <c r="X23" s="70">
        <v>103.9</v>
      </c>
      <c r="Y23" s="70">
        <v>81.8</v>
      </c>
      <c r="Z23" s="70">
        <v>59.8</v>
      </c>
      <c r="AA23" s="69">
        <v>328.9</v>
      </c>
      <c r="AB23" s="70">
        <v>92.1</v>
      </c>
      <c r="AC23" s="70">
        <v>204</v>
      </c>
      <c r="AD23" s="70">
        <v>111.8</v>
      </c>
      <c r="AE23" s="268">
        <v>123.7</v>
      </c>
      <c r="AF23" s="69">
        <v>61</v>
      </c>
      <c r="AG23" s="70">
        <v>54.3</v>
      </c>
      <c r="AH23" s="70">
        <v>180.9</v>
      </c>
      <c r="AI23" s="70">
        <v>27.7</v>
      </c>
      <c r="AJ23" s="70">
        <v>67</v>
      </c>
      <c r="AK23" s="69">
        <v>106.18244835291793</v>
      </c>
      <c r="AL23" s="163">
        <v>61.566058100117061</v>
      </c>
      <c r="AM23" s="163">
        <v>58.525758934679175</v>
      </c>
      <c r="AN23" s="163">
        <v>65.138409619506561</v>
      </c>
      <c r="AO23" s="70">
        <v>88.092668318562559</v>
      </c>
      <c r="AP23" s="70">
        <v>34.355380569448037</v>
      </c>
      <c r="AQ23" s="70">
        <v>86.876548652387385</v>
      </c>
      <c r="AR23" s="70">
        <v>79.047778301384852</v>
      </c>
      <c r="AS23" s="70">
        <v>75.399419302859414</v>
      </c>
      <c r="AT23" s="70">
        <v>83.760242007813574</v>
      </c>
      <c r="AU23" s="70">
        <v>68.178708784944448</v>
      </c>
      <c r="AV23" s="70">
        <v>46.288554793791711</v>
      </c>
      <c r="AW23" s="70">
        <v>78.667740905705116</v>
      </c>
      <c r="AX23" s="70">
        <v>42.412173357858407</v>
      </c>
      <c r="AY23" s="70">
        <v>127.38853503184713</v>
      </c>
      <c r="AZ23" s="201">
        <v>153.50318471337582</v>
      </c>
      <c r="BA23" s="201">
        <v>110.06369426751593</v>
      </c>
      <c r="BB23" s="201">
        <v>74.522292993630572</v>
      </c>
      <c r="BC23" s="201">
        <v>133.12101910828025</v>
      </c>
      <c r="BD23" s="201">
        <v>89.426751592356695</v>
      </c>
      <c r="BE23" s="201">
        <v>76.815286624203821</v>
      </c>
      <c r="BF23" s="201">
        <v>90.191082802547768</v>
      </c>
      <c r="BG23" s="201">
        <v>79.872611464968159</v>
      </c>
      <c r="BH23" s="201">
        <v>112.10191082802548</v>
      </c>
      <c r="BI23" s="201">
        <v>100</v>
      </c>
      <c r="BJ23" s="201">
        <v>113.2351308182993</v>
      </c>
      <c r="BK23" s="201">
        <v>70.368690398163864</v>
      </c>
      <c r="BL23" s="240">
        <v>76.30938605200339</v>
      </c>
    </row>
    <row r="24" spans="1:70" ht="6" customHeight="1">
      <c r="A24" s="35"/>
      <c r="B24" s="221"/>
      <c r="C24" s="74"/>
      <c r="D24" s="51"/>
      <c r="E24" s="51"/>
      <c r="F24" s="51"/>
      <c r="G24" s="51"/>
      <c r="H24" s="51"/>
      <c r="I24" s="51"/>
      <c r="J24" s="51"/>
      <c r="K24" s="51"/>
      <c r="L24" s="51"/>
      <c r="M24" s="51"/>
      <c r="N24" s="51"/>
      <c r="O24" s="51"/>
      <c r="P24" s="51"/>
      <c r="Q24" s="51"/>
      <c r="R24" s="51"/>
      <c r="S24" s="51"/>
      <c r="T24" s="51"/>
      <c r="U24" s="51"/>
      <c r="V24" s="51"/>
      <c r="W24" s="51"/>
      <c r="X24" s="51"/>
      <c r="Y24" s="51"/>
      <c r="Z24" s="51"/>
      <c r="AA24" s="74"/>
      <c r="AB24" s="51"/>
      <c r="AC24" s="51"/>
      <c r="AD24" s="51"/>
      <c r="AE24" s="271"/>
      <c r="AF24" s="74"/>
      <c r="AG24" s="51"/>
      <c r="AH24" s="51"/>
      <c r="AI24" s="51"/>
      <c r="AJ24" s="51"/>
      <c r="AK24" s="74"/>
      <c r="AL24" s="163"/>
      <c r="AM24" s="163"/>
      <c r="AN24" s="51"/>
      <c r="AO24" s="70"/>
      <c r="AP24" s="70"/>
      <c r="AQ24" s="70"/>
      <c r="AR24" s="70"/>
      <c r="AS24" s="70"/>
      <c r="AT24" s="70"/>
      <c r="AU24" s="70"/>
      <c r="AV24" s="70"/>
      <c r="AW24" s="70"/>
      <c r="AX24" s="70"/>
      <c r="AY24" s="70"/>
      <c r="AZ24" s="201"/>
      <c r="BA24" s="201"/>
      <c r="BB24" s="201"/>
      <c r="BC24" s="201"/>
      <c r="BD24" s="201"/>
      <c r="BE24" s="201"/>
      <c r="BF24" s="201"/>
      <c r="BG24" s="201"/>
      <c r="BH24" s="201"/>
      <c r="BI24" s="201"/>
      <c r="BJ24" s="201"/>
      <c r="BK24" s="201"/>
      <c r="BL24" s="240"/>
    </row>
    <row r="25" spans="1:70" s="57" customFormat="1" ht="18.75" customHeight="1">
      <c r="A25" s="76"/>
      <c r="B25" s="46" t="s">
        <v>104</v>
      </c>
      <c r="C25" s="66">
        <v>40.4</v>
      </c>
      <c r="D25" s="67">
        <v>44.3</v>
      </c>
      <c r="E25" s="67">
        <v>46.8</v>
      </c>
      <c r="F25" s="67">
        <v>49.5</v>
      </c>
      <c r="G25" s="67">
        <v>51.7</v>
      </c>
      <c r="H25" s="67">
        <v>60.3</v>
      </c>
      <c r="I25" s="67">
        <v>69.400000000000006</v>
      </c>
      <c r="J25" s="67">
        <v>76.3</v>
      </c>
      <c r="K25" s="67">
        <v>83.7</v>
      </c>
      <c r="L25" s="67">
        <v>98.3</v>
      </c>
      <c r="M25" s="67">
        <v>105.4</v>
      </c>
      <c r="N25" s="67">
        <v>115</v>
      </c>
      <c r="O25" s="67">
        <v>123</v>
      </c>
      <c r="P25" s="67">
        <v>129.1</v>
      </c>
      <c r="Q25" s="67">
        <v>99.8</v>
      </c>
      <c r="R25" s="67">
        <v>70</v>
      </c>
      <c r="S25" s="67">
        <v>80</v>
      </c>
      <c r="T25" s="67">
        <v>95.3</v>
      </c>
      <c r="U25" s="67">
        <v>98.5</v>
      </c>
      <c r="V25" s="67">
        <v>107.6</v>
      </c>
      <c r="W25" s="67">
        <v>115.4</v>
      </c>
      <c r="X25" s="67">
        <v>125</v>
      </c>
      <c r="Y25" s="67">
        <v>135.9</v>
      </c>
      <c r="Z25" s="67">
        <v>144.19999999999999</v>
      </c>
      <c r="AA25" s="66">
        <v>105.4</v>
      </c>
      <c r="AB25" s="67">
        <v>112.1</v>
      </c>
      <c r="AC25" s="260">
        <v>115.4</v>
      </c>
      <c r="AD25" s="67">
        <v>121.3</v>
      </c>
      <c r="AE25" s="267">
        <v>126.2</v>
      </c>
      <c r="AF25" s="66">
        <v>96.1</v>
      </c>
      <c r="AG25" s="67">
        <v>99.5</v>
      </c>
      <c r="AH25" s="67">
        <v>107.9</v>
      </c>
      <c r="AI25" s="67">
        <v>112.3</v>
      </c>
      <c r="AJ25" s="67">
        <v>117.5</v>
      </c>
      <c r="AK25" s="66">
        <v>88.421596931960167</v>
      </c>
      <c r="AL25" s="162">
        <v>93.850993234799844</v>
      </c>
      <c r="AM25" s="162">
        <v>93.161546085232899</v>
      </c>
      <c r="AN25" s="162">
        <v>96.436420045675888</v>
      </c>
      <c r="AO25" s="67">
        <v>99.280389537639508</v>
      </c>
      <c r="AP25" s="67">
        <v>102.81380617917006</v>
      </c>
      <c r="AQ25" s="67">
        <v>106.77812728917999</v>
      </c>
      <c r="AR25" s="67">
        <v>100.57310294307752</v>
      </c>
      <c r="AS25" s="67">
        <v>103.503253328737</v>
      </c>
      <c r="AT25" s="67">
        <v>94.023355022191566</v>
      </c>
      <c r="AU25" s="67">
        <v>87.042702632826291</v>
      </c>
      <c r="AV25" s="67">
        <v>88.593958719351903</v>
      </c>
      <c r="AW25" s="67">
        <v>89.972853018485793</v>
      </c>
      <c r="AX25" s="67">
        <v>85.060542077821353</v>
      </c>
      <c r="AY25" s="67">
        <v>86.956521739130437</v>
      </c>
      <c r="AZ25" s="199">
        <v>87.478260869565219</v>
      </c>
      <c r="BA25" s="199">
        <v>85.739130434782609</v>
      </c>
      <c r="BB25" s="199">
        <v>80.956521739130423</v>
      </c>
      <c r="BC25" s="199">
        <v>80</v>
      </c>
      <c r="BD25" s="199">
        <v>81.565217391304344</v>
      </c>
      <c r="BE25" s="199">
        <v>88.521739130434781</v>
      </c>
      <c r="BF25" s="199">
        <v>91.652173913043484</v>
      </c>
      <c r="BG25" s="199">
        <v>94.173913043478265</v>
      </c>
      <c r="BH25" s="199">
        <v>97.217391304347828</v>
      </c>
      <c r="BI25" s="199">
        <v>100</v>
      </c>
      <c r="BJ25" s="199">
        <v>107.84168591855725</v>
      </c>
      <c r="BK25" s="199">
        <v>104.71457233214237</v>
      </c>
      <c r="BL25" s="200">
        <v>106.21634021983431</v>
      </c>
    </row>
    <row r="26" spans="1:70" s="57" customFormat="1" ht="18.75" customHeight="1">
      <c r="A26" s="76"/>
      <c r="B26" s="221" t="s">
        <v>105</v>
      </c>
      <c r="C26" s="69">
        <v>35.700000000000003</v>
      </c>
      <c r="D26" s="70">
        <v>39.4</v>
      </c>
      <c r="E26" s="70">
        <v>41.1</v>
      </c>
      <c r="F26" s="70">
        <v>44.1</v>
      </c>
      <c r="G26" s="70">
        <v>46.9</v>
      </c>
      <c r="H26" s="70">
        <v>54.3</v>
      </c>
      <c r="I26" s="70">
        <v>65.7</v>
      </c>
      <c r="J26" s="70">
        <v>73.400000000000006</v>
      </c>
      <c r="K26" s="70">
        <v>81.400000000000006</v>
      </c>
      <c r="L26" s="70">
        <v>99.1</v>
      </c>
      <c r="M26" s="70">
        <v>107</v>
      </c>
      <c r="N26" s="70">
        <v>114.8</v>
      </c>
      <c r="O26" s="70">
        <v>121.6</v>
      </c>
      <c r="P26" s="70">
        <v>135</v>
      </c>
      <c r="Q26" s="70">
        <v>99.4</v>
      </c>
      <c r="R26" s="70">
        <v>71.5</v>
      </c>
      <c r="S26" s="70">
        <v>70.400000000000006</v>
      </c>
      <c r="T26" s="70">
        <v>96.3</v>
      </c>
      <c r="U26" s="70">
        <v>100.1</v>
      </c>
      <c r="V26" s="70">
        <v>106.6</v>
      </c>
      <c r="W26" s="70">
        <v>117.7</v>
      </c>
      <c r="X26" s="70">
        <v>130.19999999999999</v>
      </c>
      <c r="Y26" s="70">
        <v>142</v>
      </c>
      <c r="Z26" s="70">
        <v>150.69999999999999</v>
      </c>
      <c r="AA26" s="69">
        <v>107.3</v>
      </c>
      <c r="AB26" s="70">
        <v>114.6</v>
      </c>
      <c r="AC26" s="73">
        <v>119.4</v>
      </c>
      <c r="AD26" s="70">
        <v>125.3</v>
      </c>
      <c r="AE26" s="268">
        <v>129.19999999999999</v>
      </c>
      <c r="AF26" s="69">
        <v>95.4</v>
      </c>
      <c r="AG26" s="70">
        <v>100.3</v>
      </c>
      <c r="AH26" s="70">
        <v>109.7</v>
      </c>
      <c r="AI26" s="70">
        <v>115.1</v>
      </c>
      <c r="AJ26" s="70">
        <v>119.6</v>
      </c>
      <c r="AK26" s="69">
        <v>119.20840109148038</v>
      </c>
      <c r="AL26" s="163">
        <v>151.59449849783633</v>
      </c>
      <c r="AM26" s="163">
        <v>129.31470099133614</v>
      </c>
      <c r="AN26" s="163">
        <v>135.28660547761453</v>
      </c>
      <c r="AO26" s="70">
        <v>135.97567137987744</v>
      </c>
      <c r="AP26" s="70">
        <v>138.61709067188519</v>
      </c>
      <c r="AQ26" s="70">
        <v>144.47415084111975</v>
      </c>
      <c r="AR26" s="70">
        <v>131.38189869812479</v>
      </c>
      <c r="AS26" s="70">
        <v>138.04286908666612</v>
      </c>
      <c r="AT26" s="70">
        <v>129.08501235724853</v>
      </c>
      <c r="AU26" s="70">
        <v>117.60058065286697</v>
      </c>
      <c r="AV26" s="70">
        <v>121.50528743235667</v>
      </c>
      <c r="AW26" s="70">
        <v>127.24750328454746</v>
      </c>
      <c r="AX26" s="70">
        <v>117.48573633582315</v>
      </c>
      <c r="AY26" s="70">
        <v>117.37089201877934</v>
      </c>
      <c r="AZ26" s="201">
        <v>115.14084507042253</v>
      </c>
      <c r="BA26" s="201">
        <v>112.79342723004693</v>
      </c>
      <c r="BB26" s="201">
        <v>102.69953051643192</v>
      </c>
      <c r="BC26" s="201">
        <v>95.422535211267601</v>
      </c>
      <c r="BD26" s="201">
        <v>100.93896713615023</v>
      </c>
      <c r="BE26" s="201">
        <v>99.882629107981217</v>
      </c>
      <c r="BF26" s="201">
        <v>101.6431924882629</v>
      </c>
      <c r="BG26" s="201">
        <v>101.7605633802817</v>
      </c>
      <c r="BH26" s="201">
        <v>105.0469483568075</v>
      </c>
      <c r="BI26" s="201">
        <v>100</v>
      </c>
      <c r="BJ26" s="201">
        <v>104.93383279136455</v>
      </c>
      <c r="BK26" s="201">
        <v>102.19807236008518</v>
      </c>
      <c r="BL26" s="240">
        <v>96.606426324147222</v>
      </c>
      <c r="BM26" s="25"/>
      <c r="BN26" s="25"/>
      <c r="BO26" s="25"/>
      <c r="BP26" s="25"/>
      <c r="BQ26" s="25"/>
      <c r="BR26" s="25"/>
    </row>
    <row r="27" spans="1:70" ht="15" customHeight="1">
      <c r="A27" s="35"/>
      <c r="B27" s="40" t="s">
        <v>82</v>
      </c>
      <c r="C27" s="69">
        <v>100.5</v>
      </c>
      <c r="D27" s="70">
        <v>110.5</v>
      </c>
      <c r="E27" s="70">
        <v>115.6</v>
      </c>
      <c r="F27" s="70">
        <v>120.6</v>
      </c>
      <c r="G27" s="70">
        <v>125.6</v>
      </c>
      <c r="H27" s="70">
        <v>130.69999999999999</v>
      </c>
      <c r="I27" s="70">
        <v>133.1</v>
      </c>
      <c r="J27" s="70">
        <v>135.69999999999999</v>
      </c>
      <c r="K27" s="70">
        <v>140.69999999999999</v>
      </c>
      <c r="L27" s="70">
        <v>145.69999999999999</v>
      </c>
      <c r="M27" s="70">
        <v>150.69999999999999</v>
      </c>
      <c r="N27" s="70">
        <v>160.80000000000001</v>
      </c>
      <c r="O27" s="70">
        <v>175.9</v>
      </c>
      <c r="P27" s="70">
        <v>196</v>
      </c>
      <c r="Q27" s="70">
        <v>100.5</v>
      </c>
      <c r="R27" s="70">
        <v>67.8</v>
      </c>
      <c r="S27" s="70">
        <v>77.900000000000006</v>
      </c>
      <c r="T27" s="70">
        <v>91.5</v>
      </c>
      <c r="U27" s="70">
        <v>90.5</v>
      </c>
      <c r="V27" s="70">
        <v>100.5</v>
      </c>
      <c r="W27" s="70">
        <v>99</v>
      </c>
      <c r="X27" s="70">
        <v>121.3</v>
      </c>
      <c r="Y27" s="70">
        <v>120.9</v>
      </c>
      <c r="Z27" s="70">
        <v>136</v>
      </c>
      <c r="AA27" s="69">
        <v>130.9</v>
      </c>
      <c r="AB27" s="70">
        <v>149.1</v>
      </c>
      <c r="AC27" s="73">
        <v>145.5</v>
      </c>
      <c r="AD27" s="70">
        <v>149.1</v>
      </c>
      <c r="AE27" s="268">
        <v>149.1</v>
      </c>
      <c r="AF27" s="69">
        <v>112.2</v>
      </c>
      <c r="AG27" s="70">
        <v>111</v>
      </c>
      <c r="AH27" s="70">
        <v>102.4</v>
      </c>
      <c r="AI27" s="70">
        <v>108</v>
      </c>
      <c r="AJ27" s="70">
        <v>122.7</v>
      </c>
      <c r="AK27" s="69">
        <v>61.811600273138744</v>
      </c>
      <c r="AL27" s="163">
        <v>68.157760465452782</v>
      </c>
      <c r="AM27" s="163">
        <v>50.451973528896609</v>
      </c>
      <c r="AN27" s="163">
        <v>49.817357509665214</v>
      </c>
      <c r="AO27" s="70">
        <v>56.163517701979238</v>
      </c>
      <c r="AP27" s="70">
        <v>49.182741490433799</v>
      </c>
      <c r="AQ27" s="70">
        <v>47.913509451970995</v>
      </c>
      <c r="AR27" s="70">
        <v>50.515435130819739</v>
      </c>
      <c r="AS27" s="70">
        <v>47.976971053894133</v>
      </c>
      <c r="AT27" s="70">
        <v>52.736591198129666</v>
      </c>
      <c r="AU27" s="70">
        <v>50.515435130819739</v>
      </c>
      <c r="AV27" s="70">
        <v>49.436587898126369</v>
      </c>
      <c r="AW27" s="70">
        <v>91.575091575091577</v>
      </c>
      <c r="AX27" s="70">
        <v>97.096250942404794</v>
      </c>
      <c r="AY27" s="70">
        <v>96.525096525096529</v>
      </c>
      <c r="AZ27" s="201">
        <v>103.95752895752896</v>
      </c>
      <c r="BA27" s="201">
        <v>114.47876447876449</v>
      </c>
      <c r="BB27" s="201">
        <v>98.359073359073363</v>
      </c>
      <c r="BC27" s="201">
        <v>98.552123552123547</v>
      </c>
      <c r="BD27" s="201">
        <v>106.75675675675676</v>
      </c>
      <c r="BE27" s="201">
        <v>106.66023166023166</v>
      </c>
      <c r="BF27" s="201">
        <v>109.94208494208495</v>
      </c>
      <c r="BG27" s="201">
        <v>113.61003861003863</v>
      </c>
      <c r="BH27" s="201">
        <v>120.75289575289577</v>
      </c>
      <c r="BI27" s="201">
        <v>100</v>
      </c>
      <c r="BJ27" s="201">
        <v>127.28134749152424</v>
      </c>
      <c r="BK27" s="201">
        <v>118.32391882161303</v>
      </c>
      <c r="BL27" s="240">
        <v>108.82508660904955</v>
      </c>
      <c r="BN27" s="57"/>
      <c r="BO27" s="57"/>
      <c r="BP27" s="57"/>
      <c r="BQ27" s="57"/>
    </row>
    <row r="28" spans="1:70" ht="15" customHeight="1">
      <c r="A28" s="35"/>
      <c r="B28" s="40" t="s">
        <v>106</v>
      </c>
      <c r="C28" s="69">
        <v>84.2</v>
      </c>
      <c r="D28" s="70">
        <v>90.7</v>
      </c>
      <c r="E28" s="70">
        <v>87.4</v>
      </c>
      <c r="F28" s="70">
        <v>93.9</v>
      </c>
      <c r="G28" s="70">
        <v>97.2</v>
      </c>
      <c r="H28" s="70">
        <v>97.2</v>
      </c>
      <c r="I28" s="70">
        <v>103.6</v>
      </c>
      <c r="J28" s="70">
        <v>106.9</v>
      </c>
      <c r="K28" s="70">
        <v>113.3</v>
      </c>
      <c r="L28" s="70">
        <v>121.4</v>
      </c>
      <c r="M28" s="70">
        <v>138.6</v>
      </c>
      <c r="N28" s="70">
        <v>156.30000000000001</v>
      </c>
      <c r="O28" s="70">
        <v>163.19999999999999</v>
      </c>
      <c r="P28" s="70">
        <v>180.5</v>
      </c>
      <c r="Q28" s="70">
        <v>128.9</v>
      </c>
      <c r="R28" s="70">
        <v>62.3</v>
      </c>
      <c r="S28" s="70">
        <v>70.400000000000006</v>
      </c>
      <c r="T28" s="70">
        <v>103.3</v>
      </c>
      <c r="U28" s="70">
        <v>99.1</v>
      </c>
      <c r="V28" s="70">
        <v>101.1</v>
      </c>
      <c r="W28" s="70">
        <v>106</v>
      </c>
      <c r="X28" s="70">
        <v>107</v>
      </c>
      <c r="Y28" s="70">
        <v>116.3</v>
      </c>
      <c r="Z28" s="70">
        <v>135.30000000000001</v>
      </c>
      <c r="AA28" s="69">
        <v>102.7</v>
      </c>
      <c r="AB28" s="70">
        <v>119.2</v>
      </c>
      <c r="AC28" s="73">
        <v>113.9</v>
      </c>
      <c r="AD28" s="70">
        <v>97.9</v>
      </c>
      <c r="AE28" s="268">
        <v>90.1</v>
      </c>
      <c r="AF28" s="69">
        <v>87.2</v>
      </c>
      <c r="AG28" s="70">
        <v>85.2</v>
      </c>
      <c r="AH28" s="70">
        <v>89.7</v>
      </c>
      <c r="AI28" s="70">
        <v>92.4</v>
      </c>
      <c r="AJ28" s="70">
        <v>95.4</v>
      </c>
      <c r="AK28" s="69">
        <v>86.663235509995445</v>
      </c>
      <c r="AL28" s="163">
        <v>89.404623572046333</v>
      </c>
      <c r="AM28" s="163">
        <v>107.79845314967802</v>
      </c>
      <c r="AN28" s="163">
        <v>103.81901886605579</v>
      </c>
      <c r="AO28" s="70">
        <v>98.247810868984629</v>
      </c>
      <c r="AP28" s="70">
        <v>98.601538360862179</v>
      </c>
      <c r="AQ28" s="70">
        <v>111.24729619548394</v>
      </c>
      <c r="AR28" s="70">
        <v>73.398454564587993</v>
      </c>
      <c r="AS28" s="70">
        <v>63.051925427170154</v>
      </c>
      <c r="AT28" s="70">
        <v>61.637015459660041</v>
      </c>
      <c r="AU28" s="70">
        <v>71.541385232230951</v>
      </c>
      <c r="AV28" s="70">
        <v>73.486886437557359</v>
      </c>
      <c r="AW28" s="70">
        <v>135.83135688097246</v>
      </c>
      <c r="AX28" s="70">
        <v>112.39691054408594</v>
      </c>
      <c r="AY28" s="70">
        <v>102.66940451745378</v>
      </c>
      <c r="AZ28" s="201">
        <v>102.8747433264887</v>
      </c>
      <c r="BA28" s="201">
        <v>127.31006160164272</v>
      </c>
      <c r="BB28" s="201">
        <v>125.87268993839835</v>
      </c>
      <c r="BC28" s="201">
        <v>128.64476386036961</v>
      </c>
      <c r="BD28" s="201">
        <v>139.52772073921972</v>
      </c>
      <c r="BE28" s="201">
        <v>123.81930184804928</v>
      </c>
      <c r="BF28" s="201">
        <v>127.20739219712524</v>
      </c>
      <c r="BG28" s="201">
        <v>136.34496919917865</v>
      </c>
      <c r="BH28" s="201">
        <v>121.97125256673512</v>
      </c>
      <c r="BI28" s="201">
        <v>100</v>
      </c>
      <c r="BJ28" s="201">
        <v>102.59249588783499</v>
      </c>
      <c r="BK28" s="201">
        <v>112.51583308035514</v>
      </c>
      <c r="BL28" s="240">
        <v>101.77684184826271</v>
      </c>
      <c r="BM28" s="57"/>
    </row>
    <row r="29" spans="1:70" ht="15" customHeight="1">
      <c r="A29" s="35"/>
      <c r="B29" s="40" t="s">
        <v>107</v>
      </c>
      <c r="C29" s="69">
        <v>50.8</v>
      </c>
      <c r="D29" s="70">
        <v>51.7</v>
      </c>
      <c r="E29" s="70">
        <v>59.1</v>
      </c>
      <c r="F29" s="70">
        <v>57.7</v>
      </c>
      <c r="G29" s="70">
        <v>60</v>
      </c>
      <c r="H29" s="70">
        <v>69.3</v>
      </c>
      <c r="I29" s="70">
        <v>78.5</v>
      </c>
      <c r="J29" s="70">
        <v>99.3</v>
      </c>
      <c r="K29" s="70">
        <v>117.8</v>
      </c>
      <c r="L29" s="70">
        <v>138.5</v>
      </c>
      <c r="M29" s="70">
        <v>164</v>
      </c>
      <c r="N29" s="70">
        <v>176.6</v>
      </c>
      <c r="O29" s="70">
        <v>184.7</v>
      </c>
      <c r="P29" s="70">
        <v>185</v>
      </c>
      <c r="Q29" s="70">
        <v>117.5</v>
      </c>
      <c r="R29" s="70">
        <v>71.8</v>
      </c>
      <c r="S29" s="70">
        <v>88.3</v>
      </c>
      <c r="T29" s="70">
        <v>110.3</v>
      </c>
      <c r="U29" s="70">
        <v>103.9</v>
      </c>
      <c r="V29" s="70">
        <v>101.2</v>
      </c>
      <c r="W29" s="70">
        <v>105.7</v>
      </c>
      <c r="X29" s="70">
        <v>119.9</v>
      </c>
      <c r="Y29" s="70">
        <v>133.1</v>
      </c>
      <c r="Z29" s="70">
        <v>151.30000000000001</v>
      </c>
      <c r="AA29" s="69">
        <v>106.4</v>
      </c>
      <c r="AB29" s="70">
        <v>120.3</v>
      </c>
      <c r="AC29" s="73">
        <v>120.5</v>
      </c>
      <c r="AD29" s="70">
        <v>119</v>
      </c>
      <c r="AE29" s="268">
        <v>125.6</v>
      </c>
      <c r="AF29" s="69">
        <v>82.4</v>
      </c>
      <c r="AG29" s="70">
        <v>79.400000000000006</v>
      </c>
      <c r="AH29" s="70">
        <v>90.9</v>
      </c>
      <c r="AI29" s="70">
        <v>89.8</v>
      </c>
      <c r="AJ29" s="70">
        <v>96.5</v>
      </c>
      <c r="AK29" s="69">
        <v>113.93258426966293</v>
      </c>
      <c r="AL29" s="163">
        <v>117.41573033707866</v>
      </c>
      <c r="AM29" s="163">
        <v>146.85393258426964</v>
      </c>
      <c r="AN29" s="163">
        <v>175.95505617977528</v>
      </c>
      <c r="AO29" s="70">
        <v>175.3932584269663</v>
      </c>
      <c r="AP29" s="70">
        <v>189.21348314606743</v>
      </c>
      <c r="AQ29" s="70">
        <v>214.04494382022472</v>
      </c>
      <c r="AR29" s="70">
        <v>137.19101123595502</v>
      </c>
      <c r="AS29" s="70">
        <v>120.67415730337079</v>
      </c>
      <c r="AT29" s="70">
        <v>118.87640449438204</v>
      </c>
      <c r="AU29" s="70">
        <v>116.29213483146066</v>
      </c>
      <c r="AV29" s="70">
        <v>111.12359550561798</v>
      </c>
      <c r="AW29" s="70">
        <v>183.82022471910111</v>
      </c>
      <c r="AX29" s="70">
        <v>131.9101123595506</v>
      </c>
      <c r="AY29" s="70">
        <v>112.35955056179776</v>
      </c>
      <c r="AZ29" s="201">
        <v>109.32584269662922</v>
      </c>
      <c r="BA29" s="201">
        <v>128.08988764044943</v>
      </c>
      <c r="BB29" s="201">
        <v>108.87640449438203</v>
      </c>
      <c r="BC29" s="201">
        <v>98.089887640449433</v>
      </c>
      <c r="BD29" s="201">
        <v>97.415730337078656</v>
      </c>
      <c r="BE29" s="201">
        <v>91.460674157303373</v>
      </c>
      <c r="BF29" s="201">
        <v>101.12359550561798</v>
      </c>
      <c r="BG29" s="201">
        <v>108.42696629213484</v>
      </c>
      <c r="BH29" s="201">
        <v>107.75280898876404</v>
      </c>
      <c r="BI29" s="201">
        <v>100</v>
      </c>
      <c r="BJ29" s="201">
        <v>119.59246844741034</v>
      </c>
      <c r="BK29" s="201">
        <v>116.03603579769191</v>
      </c>
      <c r="BL29" s="240">
        <v>95.741525874614354</v>
      </c>
    </row>
    <row r="30" spans="1:70" ht="15" customHeight="1">
      <c r="A30" s="35"/>
      <c r="B30" s="40" t="s">
        <v>85</v>
      </c>
      <c r="C30" s="69">
        <v>9.3000000000000007</v>
      </c>
      <c r="D30" s="70">
        <v>11.9</v>
      </c>
      <c r="E30" s="70">
        <v>13.3</v>
      </c>
      <c r="F30" s="70">
        <v>16.600000000000001</v>
      </c>
      <c r="G30" s="70">
        <v>17.899999999999999</v>
      </c>
      <c r="H30" s="70">
        <v>20.6</v>
      </c>
      <c r="I30" s="70">
        <v>43.8</v>
      </c>
      <c r="J30" s="70">
        <v>49.7</v>
      </c>
      <c r="K30" s="70">
        <v>53.1</v>
      </c>
      <c r="L30" s="70">
        <v>72.900000000000006</v>
      </c>
      <c r="M30" s="70">
        <v>79.599999999999994</v>
      </c>
      <c r="N30" s="70">
        <v>82.9</v>
      </c>
      <c r="O30" s="70">
        <v>89.5</v>
      </c>
      <c r="P30" s="70">
        <v>104.1</v>
      </c>
      <c r="Q30" s="70">
        <v>96.2</v>
      </c>
      <c r="R30" s="70">
        <v>79.599999999999994</v>
      </c>
      <c r="S30" s="70">
        <v>88.9</v>
      </c>
      <c r="T30" s="70">
        <v>99.5</v>
      </c>
      <c r="U30" s="70">
        <v>102.1</v>
      </c>
      <c r="V30" s="70">
        <v>114.4</v>
      </c>
      <c r="W30" s="70">
        <v>128</v>
      </c>
      <c r="X30" s="70">
        <v>137.1</v>
      </c>
      <c r="Y30" s="70">
        <v>151.69999999999999</v>
      </c>
      <c r="Z30" s="70">
        <v>154</v>
      </c>
      <c r="AA30" s="69">
        <v>98.3</v>
      </c>
      <c r="AB30" s="70">
        <v>107.2</v>
      </c>
      <c r="AC30" s="73">
        <v>116.1</v>
      </c>
      <c r="AD30" s="70">
        <v>124.2</v>
      </c>
      <c r="AE30" s="268">
        <v>133.1</v>
      </c>
      <c r="AF30" s="69">
        <v>101.6</v>
      </c>
      <c r="AG30" s="70">
        <v>106.7</v>
      </c>
      <c r="AH30" s="70">
        <v>124.8</v>
      </c>
      <c r="AI30" s="70">
        <v>135.4</v>
      </c>
      <c r="AJ30" s="70">
        <v>136.30000000000001</v>
      </c>
      <c r="AK30" s="69">
        <v>62.838086606814123</v>
      </c>
      <c r="AL30" s="163">
        <v>63.546121385482444</v>
      </c>
      <c r="AM30" s="163">
        <v>65.080196739263812</v>
      </c>
      <c r="AN30" s="163">
        <v>67.735327159270057</v>
      </c>
      <c r="AO30" s="70">
        <v>72.042538729502382</v>
      </c>
      <c r="AP30" s="70">
        <v>69.918434393497392</v>
      </c>
      <c r="AQ30" s="70">
        <v>71.393506849056422</v>
      </c>
      <c r="AR30" s="70">
        <v>74.874677844175707</v>
      </c>
      <c r="AS30" s="70">
        <v>76.113738706845268</v>
      </c>
      <c r="AT30" s="70">
        <v>75.405703928176948</v>
      </c>
      <c r="AU30" s="70">
        <v>72.396556118836557</v>
      </c>
      <c r="AV30" s="70">
        <v>75.818724215733468</v>
      </c>
      <c r="AW30" s="70">
        <v>139.3648456012159</v>
      </c>
      <c r="AX30" s="70">
        <v>136.82772097765442</v>
      </c>
      <c r="AY30" s="70">
        <v>134.40860215053763</v>
      </c>
      <c r="AZ30" s="201">
        <v>130.10752688172042</v>
      </c>
      <c r="BA30" s="201">
        <v>121.77419354838707</v>
      </c>
      <c r="BB30" s="201">
        <v>114.65053763440861</v>
      </c>
      <c r="BC30" s="201">
        <v>100.4032258064516</v>
      </c>
      <c r="BD30" s="201">
        <v>103.09139784946235</v>
      </c>
      <c r="BE30" s="201">
        <v>103.36021505376345</v>
      </c>
      <c r="BF30" s="201">
        <v>101.61290322580643</v>
      </c>
      <c r="BG30" s="201">
        <v>98.521505376344081</v>
      </c>
      <c r="BH30" s="201">
        <v>102.15053763440861</v>
      </c>
      <c r="BI30" s="201">
        <v>100</v>
      </c>
      <c r="BJ30" s="201">
        <v>103.03244369365299</v>
      </c>
      <c r="BK30" s="201">
        <v>95.041502942682627</v>
      </c>
      <c r="BL30" s="240">
        <v>87.924082689926664</v>
      </c>
    </row>
    <row r="31" spans="1:70" ht="15" customHeight="1">
      <c r="A31" s="35"/>
      <c r="B31" s="40" t="s">
        <v>86</v>
      </c>
      <c r="C31" s="69">
        <v>20.3</v>
      </c>
      <c r="D31" s="70">
        <v>23.4</v>
      </c>
      <c r="E31" s="70">
        <v>25.4</v>
      </c>
      <c r="F31" s="70">
        <v>27.4</v>
      </c>
      <c r="G31" s="70">
        <v>30.5</v>
      </c>
      <c r="H31" s="70">
        <v>42.7</v>
      </c>
      <c r="I31" s="70">
        <v>45.7</v>
      </c>
      <c r="J31" s="70">
        <v>55.9</v>
      </c>
      <c r="K31" s="70">
        <v>68.599999999999994</v>
      </c>
      <c r="L31" s="70">
        <v>91.5</v>
      </c>
      <c r="M31" s="70">
        <v>93.5</v>
      </c>
      <c r="N31" s="70">
        <v>100.1</v>
      </c>
      <c r="O31" s="70">
        <v>104.7</v>
      </c>
      <c r="P31" s="70">
        <v>101.6</v>
      </c>
      <c r="Q31" s="70">
        <v>80.3</v>
      </c>
      <c r="R31" s="70">
        <v>71.099999999999994</v>
      </c>
      <c r="S31" s="70">
        <v>76.2</v>
      </c>
      <c r="T31" s="70">
        <v>84.3</v>
      </c>
      <c r="U31" s="70">
        <v>99.6</v>
      </c>
      <c r="V31" s="70">
        <v>102.6</v>
      </c>
      <c r="W31" s="70">
        <v>112.8</v>
      </c>
      <c r="X31" s="70">
        <v>122</v>
      </c>
      <c r="Y31" s="70">
        <v>126</v>
      </c>
      <c r="Z31" s="70">
        <v>125.5</v>
      </c>
      <c r="AA31" s="69">
        <v>113.1</v>
      </c>
      <c r="AB31" s="70">
        <v>107.6</v>
      </c>
      <c r="AC31" s="73">
        <v>123.3</v>
      </c>
      <c r="AD31" s="70">
        <v>157</v>
      </c>
      <c r="AE31" s="268">
        <v>165.7</v>
      </c>
      <c r="AF31" s="69">
        <v>94.2</v>
      </c>
      <c r="AG31" s="70">
        <v>110.6</v>
      </c>
      <c r="AH31" s="70">
        <v>121.2</v>
      </c>
      <c r="AI31" s="70">
        <v>127.9</v>
      </c>
      <c r="AJ31" s="70">
        <v>134.6</v>
      </c>
      <c r="AK31" s="69">
        <v>65.370640472536351</v>
      </c>
      <c r="AL31" s="163">
        <v>69.794217647369621</v>
      </c>
      <c r="AM31" s="163">
        <v>68.012499063061782</v>
      </c>
      <c r="AN31" s="163">
        <v>72.743269097258491</v>
      </c>
      <c r="AO31" s="70">
        <v>70.900111941077952</v>
      </c>
      <c r="AP31" s="70">
        <v>74.156356250330219</v>
      </c>
      <c r="AQ31" s="70">
        <v>76.368144837746883</v>
      </c>
      <c r="AR31" s="70">
        <v>72.558953381640436</v>
      </c>
      <c r="AS31" s="70">
        <v>71.084427656696008</v>
      </c>
      <c r="AT31" s="70">
        <v>72.927584812876546</v>
      </c>
      <c r="AU31" s="70">
        <v>59.103906141522536</v>
      </c>
      <c r="AV31" s="70">
        <v>63.220290456992387</v>
      </c>
      <c r="AW31" s="70">
        <v>107.70181649281598</v>
      </c>
      <c r="AX31" s="70">
        <v>101.7422750211656</v>
      </c>
      <c r="AY31" s="70">
        <v>104.38413361169103</v>
      </c>
      <c r="AZ31" s="201">
        <v>101.67014613778707</v>
      </c>
      <c r="BA31" s="201">
        <v>94.780793319415451</v>
      </c>
      <c r="BB31" s="201">
        <v>82.359081419624232</v>
      </c>
      <c r="BC31" s="201">
        <v>81.106471816283928</v>
      </c>
      <c r="BD31" s="201">
        <v>88.935281837160758</v>
      </c>
      <c r="BE31" s="201">
        <v>89.979123173277671</v>
      </c>
      <c r="BF31" s="201">
        <v>94.780793319415451</v>
      </c>
      <c r="BG31" s="201">
        <v>95.929018789144067</v>
      </c>
      <c r="BH31" s="201">
        <v>100.73068893528183</v>
      </c>
      <c r="BI31" s="201">
        <v>100</v>
      </c>
      <c r="BJ31" s="201">
        <v>100.47349752902721</v>
      </c>
      <c r="BK31" s="201">
        <v>102.19768652107093</v>
      </c>
      <c r="BL31" s="240">
        <v>104.11123403786962</v>
      </c>
    </row>
    <row r="32" spans="1:70" ht="6" customHeight="1">
      <c r="A32" s="35"/>
      <c r="B32" s="221" t="s">
        <v>6</v>
      </c>
      <c r="C32" s="72"/>
      <c r="D32" s="73"/>
      <c r="E32" s="73"/>
      <c r="F32" s="73"/>
      <c r="G32" s="73"/>
      <c r="H32" s="73"/>
      <c r="I32" s="73"/>
      <c r="J32" s="73"/>
      <c r="K32" s="73"/>
      <c r="L32" s="73"/>
      <c r="M32" s="73"/>
      <c r="N32" s="73"/>
      <c r="O32" s="73"/>
      <c r="P32" s="73"/>
      <c r="Q32" s="73"/>
      <c r="R32" s="73"/>
      <c r="S32" s="73"/>
      <c r="T32" s="73"/>
      <c r="U32" s="73"/>
      <c r="V32" s="73"/>
      <c r="W32" s="73"/>
      <c r="X32" s="73"/>
      <c r="Y32" s="73"/>
      <c r="Z32" s="73"/>
      <c r="AA32" s="269"/>
      <c r="AB32" s="86"/>
      <c r="AC32" s="86"/>
      <c r="AD32" s="86"/>
      <c r="AE32" s="270"/>
      <c r="AF32" s="269"/>
      <c r="AG32" s="86"/>
      <c r="AH32" s="86"/>
      <c r="AI32" s="86"/>
      <c r="AJ32" s="86"/>
      <c r="AK32" s="269"/>
      <c r="AL32" s="163"/>
      <c r="AM32" s="163"/>
      <c r="AN32" s="51"/>
      <c r="AO32" s="70"/>
      <c r="AP32" s="70"/>
      <c r="AQ32" s="70"/>
      <c r="AR32" s="70"/>
      <c r="AS32" s="70"/>
      <c r="AT32" s="70"/>
      <c r="AU32" s="70"/>
      <c r="AV32" s="70"/>
      <c r="AW32" s="70"/>
      <c r="AX32" s="70"/>
      <c r="AY32" s="70"/>
      <c r="AZ32" s="201"/>
      <c r="BA32" s="201"/>
      <c r="BB32" s="201"/>
      <c r="BC32" s="201"/>
      <c r="BD32" s="201"/>
      <c r="BE32" s="201"/>
      <c r="BF32" s="201"/>
      <c r="BG32" s="201"/>
      <c r="BH32" s="201"/>
      <c r="BI32" s="201"/>
      <c r="BJ32" s="201"/>
      <c r="BK32" s="201"/>
      <c r="BL32" s="240"/>
    </row>
    <row r="33" spans="1:70" s="57" customFormat="1" ht="18.75" customHeight="1">
      <c r="A33" s="76"/>
      <c r="B33" s="221" t="s">
        <v>108</v>
      </c>
      <c r="C33" s="69">
        <v>50.3</v>
      </c>
      <c r="D33" s="70">
        <v>50.1</v>
      </c>
      <c r="E33" s="70">
        <v>53.2</v>
      </c>
      <c r="F33" s="70">
        <v>55.4</v>
      </c>
      <c r="G33" s="70">
        <v>55.6</v>
      </c>
      <c r="H33" s="70">
        <v>66.400000000000006</v>
      </c>
      <c r="I33" s="70">
        <v>71.3</v>
      </c>
      <c r="J33" s="70">
        <v>75.099999999999994</v>
      </c>
      <c r="K33" s="70">
        <v>81.2</v>
      </c>
      <c r="L33" s="70">
        <v>91.6</v>
      </c>
      <c r="M33" s="70">
        <v>97</v>
      </c>
      <c r="N33" s="70">
        <v>114</v>
      </c>
      <c r="O33" s="70">
        <v>122.7</v>
      </c>
      <c r="P33" s="70">
        <v>113.4</v>
      </c>
      <c r="Q33" s="70">
        <v>103</v>
      </c>
      <c r="R33" s="70">
        <v>64.3</v>
      </c>
      <c r="S33" s="70">
        <v>62.6</v>
      </c>
      <c r="T33" s="70">
        <v>88.7</v>
      </c>
      <c r="U33" s="70">
        <v>93.6</v>
      </c>
      <c r="V33" s="70">
        <v>105.2</v>
      </c>
      <c r="W33" s="70">
        <v>112.7</v>
      </c>
      <c r="X33" s="70">
        <v>123</v>
      </c>
      <c r="Y33" s="70">
        <v>131.9</v>
      </c>
      <c r="Z33" s="70">
        <v>140.6</v>
      </c>
      <c r="AA33" s="69">
        <v>103.9</v>
      </c>
      <c r="AB33" s="70">
        <v>108</v>
      </c>
      <c r="AC33" s="73">
        <v>110.5</v>
      </c>
      <c r="AD33" s="70">
        <v>115.5</v>
      </c>
      <c r="AE33" s="268">
        <v>121.9</v>
      </c>
      <c r="AF33" s="69">
        <v>99.6</v>
      </c>
      <c r="AG33" s="70">
        <v>100.9</v>
      </c>
      <c r="AH33" s="70">
        <v>106.5</v>
      </c>
      <c r="AI33" s="70">
        <v>112</v>
      </c>
      <c r="AJ33" s="70">
        <v>119.3</v>
      </c>
      <c r="AK33" s="69">
        <v>51.231872686488636</v>
      </c>
      <c r="AL33" s="163">
        <v>51.129306374803974</v>
      </c>
      <c r="AM33" s="163">
        <v>50.565191660538332</v>
      </c>
      <c r="AN33" s="163">
        <v>50.667757972222994</v>
      </c>
      <c r="AO33" s="70">
        <v>54.719127283767143</v>
      </c>
      <c r="AP33" s="70">
        <v>58.411514504414974</v>
      </c>
      <c r="AQ33" s="70">
        <v>58.924346062838282</v>
      </c>
      <c r="AR33" s="70">
        <v>62.462883815959117</v>
      </c>
      <c r="AS33" s="70">
        <v>61.898769101693482</v>
      </c>
      <c r="AT33" s="70">
        <v>54.155012569501494</v>
      </c>
      <c r="AU33" s="70">
        <v>51.642137933227282</v>
      </c>
      <c r="AV33" s="70">
        <v>50.719041128065335</v>
      </c>
      <c r="AW33" s="70">
        <v>54.411428348713152</v>
      </c>
      <c r="AX33" s="70">
        <v>54.103729413659174</v>
      </c>
      <c r="AY33" s="70">
        <v>58.61664712778429</v>
      </c>
      <c r="AZ33" s="201">
        <v>61.371629542790153</v>
      </c>
      <c r="BA33" s="201">
        <v>59.671746776084412</v>
      </c>
      <c r="BB33" s="201">
        <v>58.73388042203986</v>
      </c>
      <c r="BC33" s="201">
        <v>59.788980070339981</v>
      </c>
      <c r="BD33" s="201">
        <v>62.016412661195787</v>
      </c>
      <c r="BE33" s="201">
        <v>72.860492379835875</v>
      </c>
      <c r="BF33" s="201">
        <v>80.539273153575621</v>
      </c>
      <c r="BG33" s="201">
        <v>85.111371629542788</v>
      </c>
      <c r="BH33" s="201">
        <v>89.273153575615481</v>
      </c>
      <c r="BI33" s="201">
        <v>100</v>
      </c>
      <c r="BJ33" s="201">
        <v>110.45975125469131</v>
      </c>
      <c r="BK33" s="201">
        <v>105.947701826105</v>
      </c>
      <c r="BL33" s="240">
        <v>113.56762393624813</v>
      </c>
      <c r="BM33" s="25"/>
      <c r="BN33" s="25"/>
      <c r="BO33" s="25"/>
      <c r="BP33" s="25"/>
      <c r="BQ33" s="25"/>
      <c r="BR33" s="25"/>
    </row>
    <row r="34" spans="1:70" ht="15" customHeight="1">
      <c r="A34" s="35"/>
      <c r="B34" s="40" t="s">
        <v>87</v>
      </c>
      <c r="C34" s="69">
        <v>30.8</v>
      </c>
      <c r="D34" s="70">
        <v>33.799999999999997</v>
      </c>
      <c r="E34" s="70">
        <v>36.1</v>
      </c>
      <c r="F34" s="70">
        <v>39.299999999999997</v>
      </c>
      <c r="G34" s="70">
        <v>42.1</v>
      </c>
      <c r="H34" s="70">
        <v>41.2</v>
      </c>
      <c r="I34" s="70">
        <v>47.3</v>
      </c>
      <c r="J34" s="70">
        <v>50.3</v>
      </c>
      <c r="K34" s="70">
        <v>53.4</v>
      </c>
      <c r="L34" s="70">
        <v>54.9</v>
      </c>
      <c r="M34" s="70">
        <v>56.4</v>
      </c>
      <c r="N34" s="70">
        <v>61</v>
      </c>
      <c r="O34" s="70">
        <v>67.099999999999994</v>
      </c>
      <c r="P34" s="70">
        <v>71.599999999999994</v>
      </c>
      <c r="Q34" s="70">
        <v>54.9</v>
      </c>
      <c r="R34" s="70">
        <v>38.1</v>
      </c>
      <c r="S34" s="70">
        <v>45.7</v>
      </c>
      <c r="T34" s="70">
        <v>71.599999999999994</v>
      </c>
      <c r="U34" s="70">
        <v>83.8</v>
      </c>
      <c r="V34" s="70">
        <v>114.9</v>
      </c>
      <c r="W34" s="70">
        <v>134.80000000000001</v>
      </c>
      <c r="X34" s="70">
        <v>158.4</v>
      </c>
      <c r="Y34" s="70">
        <v>174.3</v>
      </c>
      <c r="Z34" s="70">
        <v>190.5</v>
      </c>
      <c r="AA34" s="69">
        <v>107.1</v>
      </c>
      <c r="AB34" s="70">
        <v>115</v>
      </c>
      <c r="AC34" s="73">
        <v>122.8</v>
      </c>
      <c r="AD34" s="70">
        <v>141.30000000000001</v>
      </c>
      <c r="AE34" s="268">
        <v>157.5</v>
      </c>
      <c r="AF34" s="69">
        <v>104</v>
      </c>
      <c r="AG34" s="70">
        <v>107</v>
      </c>
      <c r="AH34" s="70">
        <v>118</v>
      </c>
      <c r="AI34" s="70">
        <v>126</v>
      </c>
      <c r="AJ34" s="70">
        <v>139</v>
      </c>
      <c r="AK34" s="69">
        <v>29.796664688200043</v>
      </c>
      <c r="AL34" s="163">
        <v>28.659844147887188</v>
      </c>
      <c r="AM34" s="163">
        <v>28.83934212793659</v>
      </c>
      <c r="AN34" s="163">
        <v>28.510262497846021</v>
      </c>
      <c r="AO34" s="70">
        <v>31.561728158685789</v>
      </c>
      <c r="AP34" s="70">
        <v>30.454823948381172</v>
      </c>
      <c r="AQ34" s="70">
        <v>30.424907618372938</v>
      </c>
      <c r="AR34" s="70">
        <v>34.94227344961611</v>
      </c>
      <c r="AS34" s="70">
        <v>32.548967048957472</v>
      </c>
      <c r="AT34" s="70">
        <v>31.711309808726956</v>
      </c>
      <c r="AU34" s="70">
        <v>31.980556778801056</v>
      </c>
      <c r="AV34" s="70">
        <v>31.023234218537592</v>
      </c>
      <c r="AW34" s="70">
        <v>56.003369775412125</v>
      </c>
      <c r="AX34" s="70">
        <v>55.943537115395657</v>
      </c>
      <c r="AY34" s="70">
        <v>55.524708495280407</v>
      </c>
      <c r="AZ34" s="201">
        <v>57.357023875624655</v>
      </c>
      <c r="BA34" s="201">
        <v>56.524153248195454</v>
      </c>
      <c r="BB34" s="201">
        <v>59.68906163242643</v>
      </c>
      <c r="BC34" s="201">
        <v>60.521932259855639</v>
      </c>
      <c r="BD34" s="201">
        <v>60.022209883398112</v>
      </c>
      <c r="BE34" s="201">
        <v>73.625763464741809</v>
      </c>
      <c r="BF34" s="201">
        <v>79.566907273736817</v>
      </c>
      <c r="BG34" s="201">
        <v>83.953359244863961</v>
      </c>
      <c r="BH34" s="201">
        <v>87.784564131038309</v>
      </c>
      <c r="BI34" s="201">
        <v>100</v>
      </c>
      <c r="BJ34" s="201">
        <v>109.59137710589692</v>
      </c>
      <c r="BK34" s="201">
        <v>105.41607480914965</v>
      </c>
      <c r="BL34" s="240">
        <v>111.71319631672043</v>
      </c>
    </row>
    <row r="35" spans="1:70" ht="15" customHeight="1">
      <c r="A35" s="35"/>
      <c r="B35" s="40" t="s">
        <v>83</v>
      </c>
      <c r="C35" s="69">
        <v>75.3</v>
      </c>
      <c r="D35" s="70">
        <v>76.5</v>
      </c>
      <c r="E35" s="70">
        <v>75</v>
      </c>
      <c r="F35" s="70">
        <v>75.3</v>
      </c>
      <c r="G35" s="73">
        <v>73.5</v>
      </c>
      <c r="H35" s="70">
        <v>84.3</v>
      </c>
      <c r="I35" s="70">
        <v>84.3</v>
      </c>
      <c r="J35" s="70">
        <v>90.4</v>
      </c>
      <c r="K35" s="70">
        <v>93.4</v>
      </c>
      <c r="L35" s="70">
        <v>106</v>
      </c>
      <c r="M35" s="70">
        <v>111.4</v>
      </c>
      <c r="N35" s="70">
        <v>132.5</v>
      </c>
      <c r="O35" s="70">
        <v>139.19999999999999</v>
      </c>
      <c r="P35" s="70">
        <v>120.5</v>
      </c>
      <c r="Q35" s="70">
        <v>120.5</v>
      </c>
      <c r="R35" s="70">
        <v>72.3</v>
      </c>
      <c r="S35" s="70">
        <v>81.3</v>
      </c>
      <c r="T35" s="70">
        <v>96.4</v>
      </c>
      <c r="U35" s="70">
        <v>97.9</v>
      </c>
      <c r="V35" s="70">
        <v>101.8</v>
      </c>
      <c r="W35" s="70">
        <v>103.6</v>
      </c>
      <c r="X35" s="70">
        <v>108.5</v>
      </c>
      <c r="Y35" s="70">
        <v>115.6</v>
      </c>
      <c r="Z35" s="70">
        <v>121.5</v>
      </c>
      <c r="AA35" s="69">
        <v>102.4</v>
      </c>
      <c r="AB35" s="70">
        <v>103.4</v>
      </c>
      <c r="AC35" s="73">
        <v>102.4</v>
      </c>
      <c r="AD35" s="70">
        <v>99</v>
      </c>
      <c r="AE35" s="268">
        <v>99.5</v>
      </c>
      <c r="AF35" s="69">
        <v>95.6</v>
      </c>
      <c r="AG35" s="70">
        <v>93.6</v>
      </c>
      <c r="AH35" s="70">
        <v>92.6</v>
      </c>
      <c r="AI35" s="70">
        <v>93.6</v>
      </c>
      <c r="AJ35" s="70">
        <v>92.6</v>
      </c>
      <c r="AK35" s="69">
        <v>27.795996127299418</v>
      </c>
      <c r="AL35" s="163">
        <v>29.300784477398366</v>
      </c>
      <c r="AM35" s="163">
        <v>26.291207777200466</v>
      </c>
      <c r="AN35" s="163">
        <v>25.524617485640626</v>
      </c>
      <c r="AO35" s="73">
        <v>27.029405835739578</v>
      </c>
      <c r="AP35" s="73">
        <v>32.736244672907283</v>
      </c>
      <c r="AQ35" s="70">
        <v>33.275697100301244</v>
      </c>
      <c r="AR35" s="73">
        <v>28.534194185838523</v>
      </c>
      <c r="AS35" s="70">
        <v>31.543770886036416</v>
      </c>
      <c r="AT35" s="70">
        <v>24.928380592205198</v>
      </c>
      <c r="AU35" s="70">
        <v>23.281631077002576</v>
      </c>
      <c r="AV35" s="70">
        <v>23.565553407209926</v>
      </c>
      <c r="AW35" s="70">
        <v>46.563262154005152</v>
      </c>
      <c r="AX35" s="73">
        <v>49.004994193788349</v>
      </c>
      <c r="AY35" s="70">
        <v>60.901339829476257</v>
      </c>
      <c r="AZ35" s="202">
        <v>68.818514007308167</v>
      </c>
      <c r="BA35" s="201">
        <v>64.738124238733249</v>
      </c>
      <c r="BB35" s="201">
        <v>55.724725943970775</v>
      </c>
      <c r="BC35" s="201">
        <v>56.820950060901346</v>
      </c>
      <c r="BD35" s="201">
        <v>68.331303288672359</v>
      </c>
      <c r="BE35" s="201">
        <v>72.655298416565174</v>
      </c>
      <c r="BF35" s="201">
        <v>82.886723507917182</v>
      </c>
      <c r="BG35" s="201">
        <v>87.637028014616334</v>
      </c>
      <c r="BH35" s="201">
        <v>92.874543239951294</v>
      </c>
      <c r="BI35" s="201">
        <v>100</v>
      </c>
      <c r="BJ35" s="201">
        <v>114.06631233129241</v>
      </c>
      <c r="BK35" s="201">
        <v>113.108722317268</v>
      </c>
      <c r="BL35" s="240">
        <v>127.34709516075877</v>
      </c>
    </row>
    <row r="36" spans="1:70" ht="15" customHeight="1">
      <c r="A36" s="35"/>
      <c r="B36" s="40" t="s">
        <v>88</v>
      </c>
      <c r="C36" s="69">
        <v>44.5</v>
      </c>
      <c r="D36" s="70">
        <v>38.9</v>
      </c>
      <c r="E36" s="70">
        <v>48.2</v>
      </c>
      <c r="F36" s="70">
        <v>51.5</v>
      </c>
      <c r="G36" s="73">
        <v>51.5</v>
      </c>
      <c r="H36" s="70">
        <v>74.900000000000006</v>
      </c>
      <c r="I36" s="70">
        <v>84.3</v>
      </c>
      <c r="J36" s="70">
        <v>86.6</v>
      </c>
      <c r="K36" s="70">
        <v>103</v>
      </c>
      <c r="L36" s="70">
        <v>117.1</v>
      </c>
      <c r="M36" s="70">
        <v>126.5</v>
      </c>
      <c r="N36" s="70">
        <v>152.69999999999999</v>
      </c>
      <c r="O36" s="70">
        <v>166.7</v>
      </c>
      <c r="P36" s="70">
        <v>153.4</v>
      </c>
      <c r="Q36" s="70">
        <v>135.80000000000001</v>
      </c>
      <c r="R36" s="70">
        <v>84.3</v>
      </c>
      <c r="S36" s="70">
        <v>92.3</v>
      </c>
      <c r="T36" s="70">
        <v>98.4</v>
      </c>
      <c r="U36" s="70">
        <v>99.3</v>
      </c>
      <c r="V36" s="70">
        <v>98.4</v>
      </c>
      <c r="W36" s="70">
        <v>99.1</v>
      </c>
      <c r="X36" s="70">
        <v>101.4</v>
      </c>
      <c r="Y36" s="70">
        <v>104.2</v>
      </c>
      <c r="Z36" s="70">
        <v>107.9</v>
      </c>
      <c r="AA36" s="69">
        <v>100.4</v>
      </c>
      <c r="AB36" s="70">
        <v>102.6</v>
      </c>
      <c r="AC36" s="73">
        <v>100.4</v>
      </c>
      <c r="AD36" s="70">
        <v>94</v>
      </c>
      <c r="AE36" s="268">
        <v>91.9</v>
      </c>
      <c r="AF36" s="69">
        <v>94</v>
      </c>
      <c r="AG36" s="70">
        <v>95.3</v>
      </c>
      <c r="AH36" s="70">
        <v>96.7</v>
      </c>
      <c r="AI36" s="70">
        <v>102.3</v>
      </c>
      <c r="AJ36" s="70">
        <v>107</v>
      </c>
      <c r="AK36" s="69">
        <v>38.223589161784389</v>
      </c>
      <c r="AL36" s="163">
        <v>40.291725386963066</v>
      </c>
      <c r="AM36" s="163">
        <v>42.396792616162784</v>
      </c>
      <c r="AN36" s="163">
        <v>45.757513982078137</v>
      </c>
      <c r="AO36" s="73">
        <v>46.902375106730609</v>
      </c>
      <c r="AP36" s="73">
        <v>58.129400329129119</v>
      </c>
      <c r="AQ36" s="70">
        <v>59.458916473886823</v>
      </c>
      <c r="AR36" s="73">
        <v>62.63498281969693</v>
      </c>
      <c r="AS36" s="70">
        <v>65.847980169528086</v>
      </c>
      <c r="AT36" s="70">
        <v>47.419409163025271</v>
      </c>
      <c r="AU36" s="70">
        <v>38.002003137658107</v>
      </c>
      <c r="AV36" s="70">
        <v>38.038934141679157</v>
      </c>
      <c r="AW36" s="70">
        <v>67.436013342433142</v>
      </c>
      <c r="AX36" s="73">
        <v>61.231604666897134</v>
      </c>
      <c r="AY36" s="70">
        <v>75.930144267274116</v>
      </c>
      <c r="AZ36" s="202">
        <v>76.537585421412302</v>
      </c>
      <c r="BA36" s="201">
        <v>72.285497342444955</v>
      </c>
      <c r="BB36" s="201">
        <v>57.175398633257402</v>
      </c>
      <c r="BC36" s="201">
        <v>59.908883826879276</v>
      </c>
      <c r="BD36" s="201">
        <v>64.844343204252098</v>
      </c>
      <c r="BE36" s="201">
        <v>68.261199696279434</v>
      </c>
      <c r="BF36" s="201">
        <v>83.295368261199712</v>
      </c>
      <c r="BG36" s="201">
        <v>88.914198936977982</v>
      </c>
      <c r="BH36" s="201">
        <v>93.62186788154898</v>
      </c>
      <c r="BI36" s="201">
        <v>100</v>
      </c>
      <c r="BJ36" s="201">
        <v>110.05485302378699</v>
      </c>
      <c r="BK36" s="201">
        <v>97.211512187996959</v>
      </c>
      <c r="BL36" s="240">
        <v>102.28744757107727</v>
      </c>
    </row>
    <row r="37" spans="1:70" ht="6" customHeight="1">
      <c r="A37" s="35"/>
      <c r="B37" s="221"/>
      <c r="C37" s="72"/>
      <c r="D37" s="73"/>
      <c r="E37" s="73"/>
      <c r="F37" s="73"/>
      <c r="G37" s="73"/>
      <c r="H37" s="73"/>
      <c r="I37" s="73"/>
      <c r="J37" s="73"/>
      <c r="K37" s="73"/>
      <c r="L37" s="73"/>
      <c r="M37" s="73"/>
      <c r="N37" s="73"/>
      <c r="O37" s="73"/>
      <c r="P37" s="73"/>
      <c r="Q37" s="73"/>
      <c r="R37" s="73"/>
      <c r="S37" s="73"/>
      <c r="T37" s="73"/>
      <c r="U37" s="73"/>
      <c r="V37" s="73"/>
      <c r="W37" s="73"/>
      <c r="X37" s="73"/>
      <c r="Y37" s="73"/>
      <c r="Z37" s="73"/>
      <c r="AA37" s="269"/>
      <c r="AB37" s="86"/>
      <c r="AC37" s="86"/>
      <c r="AD37" s="86"/>
      <c r="AE37" s="270"/>
      <c r="AF37" s="269"/>
      <c r="AG37" s="86"/>
      <c r="AH37" s="86"/>
      <c r="AI37" s="86"/>
      <c r="AJ37" s="86"/>
      <c r="AK37" s="269"/>
      <c r="AL37" s="163"/>
      <c r="AM37" s="163"/>
      <c r="AN37" s="51"/>
      <c r="AO37" s="70"/>
      <c r="AP37" s="70"/>
      <c r="AQ37" s="70"/>
      <c r="AR37" s="70"/>
      <c r="AS37" s="70"/>
      <c r="AT37" s="70"/>
      <c r="AU37" s="70"/>
      <c r="AV37" s="70"/>
      <c r="AW37" s="70"/>
      <c r="AX37" s="70"/>
      <c r="AY37" s="70"/>
      <c r="AZ37" s="201"/>
      <c r="BA37" s="201"/>
      <c r="BB37" s="201"/>
      <c r="BC37" s="201"/>
      <c r="BD37" s="201"/>
      <c r="BE37" s="201"/>
      <c r="BF37" s="201"/>
      <c r="BG37" s="201"/>
      <c r="BH37" s="201"/>
      <c r="BI37" s="201"/>
      <c r="BJ37" s="201"/>
      <c r="BK37" s="201"/>
      <c r="BL37" s="240"/>
    </row>
    <row r="38" spans="1:70" s="57" customFormat="1" ht="18.75" customHeight="1">
      <c r="A38" s="76"/>
      <c r="B38" s="221" t="s">
        <v>109</v>
      </c>
      <c r="C38" s="69">
        <v>55.1</v>
      </c>
      <c r="D38" s="70">
        <v>59.9</v>
      </c>
      <c r="E38" s="70">
        <v>65.900000000000006</v>
      </c>
      <c r="F38" s="70">
        <v>68.3</v>
      </c>
      <c r="G38" s="70">
        <v>71.900000000000006</v>
      </c>
      <c r="H38" s="70">
        <v>83.9</v>
      </c>
      <c r="I38" s="70">
        <v>89.9</v>
      </c>
      <c r="J38" s="70">
        <v>95.9</v>
      </c>
      <c r="K38" s="70">
        <v>107.8</v>
      </c>
      <c r="L38" s="70">
        <v>107.8</v>
      </c>
      <c r="M38" s="70">
        <v>113.8</v>
      </c>
      <c r="N38" s="70">
        <v>115</v>
      </c>
      <c r="O38" s="70">
        <v>121</v>
      </c>
      <c r="P38" s="70">
        <v>117.4</v>
      </c>
      <c r="Q38" s="70">
        <v>93.5</v>
      </c>
      <c r="R38" s="70">
        <v>77.900000000000006</v>
      </c>
      <c r="S38" s="70">
        <v>103.1</v>
      </c>
      <c r="T38" s="70">
        <v>110.2</v>
      </c>
      <c r="U38" s="70">
        <v>99.5</v>
      </c>
      <c r="V38" s="70">
        <v>118.6</v>
      </c>
      <c r="W38" s="70">
        <v>111.9</v>
      </c>
      <c r="X38" s="70">
        <v>98.3</v>
      </c>
      <c r="Y38" s="70">
        <v>114.7</v>
      </c>
      <c r="Z38" s="70">
        <v>108.1</v>
      </c>
      <c r="AA38" s="69">
        <v>94.2</v>
      </c>
      <c r="AB38" s="70">
        <v>110.8</v>
      </c>
      <c r="AC38" s="73">
        <v>107.9</v>
      </c>
      <c r="AD38" s="70">
        <v>128.6</v>
      </c>
      <c r="AE38" s="268">
        <v>138.6</v>
      </c>
      <c r="AF38" s="69">
        <v>96</v>
      </c>
      <c r="AG38" s="70">
        <v>79.2</v>
      </c>
      <c r="AH38" s="70">
        <v>100</v>
      </c>
      <c r="AI38" s="70">
        <v>96</v>
      </c>
      <c r="AJ38" s="70">
        <v>108.8</v>
      </c>
      <c r="AK38" s="69">
        <v>75.906627052526545</v>
      </c>
      <c r="AL38" s="163">
        <v>68.606549941032398</v>
      </c>
      <c r="AM38" s="163">
        <v>78.741608455048535</v>
      </c>
      <c r="AN38" s="163">
        <v>79.025106595300741</v>
      </c>
      <c r="AO38" s="70">
        <v>78.741608455048535</v>
      </c>
      <c r="AP38" s="70">
        <v>83.277578699083747</v>
      </c>
      <c r="AQ38" s="70">
        <v>91.711648371586691</v>
      </c>
      <c r="AR38" s="70">
        <v>76.82799600834619</v>
      </c>
      <c r="AS38" s="70">
        <v>78.103737639481082</v>
      </c>
      <c r="AT38" s="70">
        <v>53.22677583235054</v>
      </c>
      <c r="AU38" s="70">
        <v>51.100539780459044</v>
      </c>
      <c r="AV38" s="70">
        <v>48.26555837793704</v>
      </c>
      <c r="AW38" s="70">
        <v>94.971876984486997</v>
      </c>
      <c r="AX38" s="70">
        <v>94.050508028667323</v>
      </c>
      <c r="AY38" s="70">
        <v>82.78145695364239</v>
      </c>
      <c r="AZ38" s="201">
        <v>91.059602649006621</v>
      </c>
      <c r="BA38" s="201">
        <v>92.38410596026489</v>
      </c>
      <c r="BB38" s="201">
        <v>101.82119205298012</v>
      </c>
      <c r="BC38" s="201">
        <v>101.49006622516556</v>
      </c>
      <c r="BD38" s="201">
        <v>88.658940397350989</v>
      </c>
      <c r="BE38" s="201">
        <v>92.798013245033104</v>
      </c>
      <c r="BF38" s="201">
        <v>92.632450331125838</v>
      </c>
      <c r="BG38" s="201">
        <v>90.066225165562912</v>
      </c>
      <c r="BH38" s="201">
        <v>100.91059602649007</v>
      </c>
      <c r="BI38" s="201">
        <v>100</v>
      </c>
      <c r="BJ38" s="201">
        <v>103.44738268741796</v>
      </c>
      <c r="BK38" s="201">
        <v>86.248221529563409</v>
      </c>
      <c r="BL38" s="240">
        <v>92.084168798869882</v>
      </c>
      <c r="BM38" s="25"/>
      <c r="BN38" s="25"/>
      <c r="BO38" s="25"/>
      <c r="BP38" s="25"/>
      <c r="BQ38" s="25"/>
      <c r="BR38" s="25"/>
    </row>
    <row r="39" spans="1:70" ht="6" customHeight="1">
      <c r="A39" s="35"/>
      <c r="B39" s="221"/>
      <c r="C39" s="72"/>
      <c r="D39" s="73"/>
      <c r="E39" s="73"/>
      <c r="F39" s="73"/>
      <c r="G39" s="73"/>
      <c r="H39" s="73"/>
      <c r="I39" s="73"/>
      <c r="J39" s="73"/>
      <c r="K39" s="73"/>
      <c r="L39" s="73"/>
      <c r="M39" s="73"/>
      <c r="N39" s="73"/>
      <c r="O39" s="73"/>
      <c r="P39" s="73"/>
      <c r="Q39" s="73"/>
      <c r="R39" s="73"/>
      <c r="S39" s="73"/>
      <c r="T39" s="73"/>
      <c r="U39" s="73"/>
      <c r="V39" s="73"/>
      <c r="W39" s="73"/>
      <c r="X39" s="73"/>
      <c r="Y39" s="73"/>
      <c r="Z39" s="73"/>
      <c r="AA39" s="269"/>
      <c r="AB39" s="86"/>
      <c r="AC39" s="86"/>
      <c r="AD39" s="86"/>
      <c r="AE39" s="270"/>
      <c r="AF39" s="269"/>
      <c r="AG39" s="86"/>
      <c r="AH39" s="86"/>
      <c r="AI39" s="86"/>
      <c r="AJ39" s="86"/>
      <c r="AK39" s="269"/>
      <c r="AL39" s="163"/>
      <c r="AM39" s="163"/>
      <c r="AN39" s="51"/>
      <c r="AO39" s="70"/>
      <c r="AP39" s="70"/>
      <c r="AQ39" s="70"/>
      <c r="AR39" s="70"/>
      <c r="AS39" s="70"/>
      <c r="AT39" s="70"/>
      <c r="AU39" s="70"/>
      <c r="AV39" s="70"/>
      <c r="AW39" s="70"/>
      <c r="AX39" s="70"/>
      <c r="AY39" s="70"/>
      <c r="AZ39" s="201"/>
      <c r="BA39" s="201"/>
      <c r="BB39" s="201"/>
      <c r="BC39" s="201"/>
      <c r="BD39" s="201"/>
      <c r="BE39" s="201"/>
      <c r="BF39" s="201"/>
      <c r="BG39" s="201"/>
      <c r="BH39" s="201"/>
      <c r="BI39" s="201"/>
      <c r="BJ39" s="201"/>
      <c r="BK39" s="201"/>
      <c r="BL39" s="240"/>
    </row>
    <row r="40" spans="1:70" s="57" customFormat="1" ht="18.75" customHeight="1">
      <c r="A40" s="76"/>
      <c r="B40" s="221" t="s">
        <v>110</v>
      </c>
      <c r="C40" s="74"/>
      <c r="D40" s="51"/>
      <c r="E40" s="51"/>
      <c r="F40" s="51"/>
      <c r="G40" s="51"/>
      <c r="H40" s="51"/>
      <c r="I40" s="51"/>
      <c r="J40" s="51"/>
      <c r="K40" s="51"/>
      <c r="L40" s="51"/>
      <c r="M40" s="51"/>
      <c r="N40" s="51"/>
      <c r="O40" s="51"/>
      <c r="P40" s="51"/>
      <c r="Q40" s="51"/>
      <c r="R40" s="51"/>
      <c r="S40" s="51"/>
      <c r="T40" s="51"/>
      <c r="U40" s="51"/>
      <c r="V40" s="51"/>
      <c r="W40" s="51"/>
      <c r="X40" s="51"/>
      <c r="Y40" s="51"/>
      <c r="Z40" s="51"/>
      <c r="AA40" s="74"/>
      <c r="AB40" s="51"/>
      <c r="AC40" s="51"/>
      <c r="AD40" s="51"/>
      <c r="AE40" s="271"/>
      <c r="AF40" s="74"/>
      <c r="AG40" s="51"/>
      <c r="AH40" s="51"/>
      <c r="AI40" s="51"/>
      <c r="AJ40" s="51"/>
      <c r="AK40" s="74"/>
      <c r="AL40" s="163"/>
      <c r="AM40" s="163"/>
      <c r="AN40" s="163"/>
      <c r="AO40" s="70"/>
      <c r="AP40" s="70"/>
      <c r="AQ40" s="70"/>
      <c r="AR40" s="70"/>
      <c r="AS40" s="70"/>
      <c r="AT40" s="70"/>
      <c r="AU40" s="70"/>
      <c r="AV40" s="70"/>
      <c r="AW40" s="70"/>
      <c r="AX40" s="70"/>
      <c r="AY40" s="70"/>
      <c r="AZ40" s="201"/>
      <c r="BA40" s="201"/>
      <c r="BB40" s="201"/>
      <c r="BC40" s="201"/>
      <c r="BD40" s="201"/>
      <c r="BE40" s="201"/>
      <c r="BF40" s="201"/>
      <c r="BG40" s="201"/>
      <c r="BH40" s="201"/>
      <c r="BI40" s="201"/>
      <c r="BJ40" s="201"/>
      <c r="BK40" s="201"/>
      <c r="BL40" s="240"/>
      <c r="BM40" s="25"/>
      <c r="BN40" s="25"/>
      <c r="BO40" s="25"/>
      <c r="BP40" s="25"/>
      <c r="BQ40" s="25"/>
      <c r="BR40" s="25"/>
    </row>
    <row r="41" spans="1:70" ht="15" customHeight="1">
      <c r="A41" s="51"/>
      <c r="B41" s="68" t="s">
        <v>111</v>
      </c>
      <c r="C41" s="69">
        <v>33.700000000000003</v>
      </c>
      <c r="D41" s="70">
        <v>59.8</v>
      </c>
      <c r="E41" s="70">
        <v>62.4</v>
      </c>
      <c r="F41" s="70">
        <v>66.3</v>
      </c>
      <c r="G41" s="70">
        <v>66.7</v>
      </c>
      <c r="H41" s="70">
        <v>78.3</v>
      </c>
      <c r="I41" s="70">
        <v>81.5</v>
      </c>
      <c r="J41" s="70">
        <v>93.1</v>
      </c>
      <c r="K41" s="70">
        <v>93.8</v>
      </c>
      <c r="L41" s="70">
        <v>110.4</v>
      </c>
      <c r="M41" s="70">
        <v>117.7</v>
      </c>
      <c r="N41" s="70">
        <v>124.9</v>
      </c>
      <c r="O41" s="70">
        <v>150.30000000000001</v>
      </c>
      <c r="P41" s="70">
        <v>147.5</v>
      </c>
      <c r="Q41" s="70">
        <v>98</v>
      </c>
      <c r="R41" s="70">
        <v>67.400000000000006</v>
      </c>
      <c r="S41" s="70">
        <v>78.900000000000006</v>
      </c>
      <c r="T41" s="70">
        <v>94.4</v>
      </c>
      <c r="U41" s="70">
        <v>101.3</v>
      </c>
      <c r="V41" s="70">
        <v>114.7</v>
      </c>
      <c r="W41" s="70">
        <v>105.7</v>
      </c>
      <c r="X41" s="70">
        <v>109</v>
      </c>
      <c r="Y41" s="70">
        <v>111.1</v>
      </c>
      <c r="Z41" s="70">
        <v>132.30000000000001</v>
      </c>
      <c r="AA41" s="69">
        <v>102.9</v>
      </c>
      <c r="AB41" s="70">
        <v>101</v>
      </c>
      <c r="AC41" s="73">
        <v>96.6</v>
      </c>
      <c r="AD41" s="70">
        <v>88.7</v>
      </c>
      <c r="AE41" s="268">
        <v>94.2</v>
      </c>
      <c r="AF41" s="69">
        <v>84.4</v>
      </c>
      <c r="AG41" s="70">
        <v>108.1</v>
      </c>
      <c r="AH41" s="70">
        <v>99.2</v>
      </c>
      <c r="AI41" s="70">
        <v>93.4</v>
      </c>
      <c r="AJ41" s="70">
        <v>96.9</v>
      </c>
      <c r="AK41" s="69">
        <v>289.2401413923638</v>
      </c>
      <c r="AL41" s="163">
        <v>282.97274937952818</v>
      </c>
      <c r="AM41" s="163">
        <v>280.46579257439396</v>
      </c>
      <c r="AN41" s="163">
        <v>312.42949183985564</v>
      </c>
      <c r="AO41" s="70">
        <v>391.08526160094266</v>
      </c>
      <c r="AP41" s="70">
        <v>427.12276567474748</v>
      </c>
      <c r="AQ41" s="70">
        <v>463.16026974855225</v>
      </c>
      <c r="AR41" s="70">
        <v>423.67570006768779</v>
      </c>
      <c r="AS41" s="70">
        <v>382.93765198425638</v>
      </c>
      <c r="AT41" s="70">
        <v>410.20080724009125</v>
      </c>
      <c r="AU41" s="70">
        <v>388.89167439645013</v>
      </c>
      <c r="AV41" s="70">
        <v>408.00722003559872</v>
      </c>
      <c r="AW41" s="70">
        <v>34.784025671237686</v>
      </c>
      <c r="AX41" s="70">
        <v>63.927398530923305</v>
      </c>
      <c r="AY41" s="70">
        <v>110.61946902654867</v>
      </c>
      <c r="AZ41" s="201">
        <v>84.513274336283189</v>
      </c>
      <c r="BA41" s="201">
        <v>93.252212389380517</v>
      </c>
      <c r="BB41" s="201">
        <v>73.119469026548671</v>
      </c>
      <c r="BC41" s="201">
        <v>70.132743362831846</v>
      </c>
      <c r="BD41" s="201">
        <v>89.380530973451329</v>
      </c>
      <c r="BE41" s="201">
        <v>63.49557522123893</v>
      </c>
      <c r="BF41" s="201">
        <v>95.022123893805315</v>
      </c>
      <c r="BG41" s="201">
        <v>103.31858407079646</v>
      </c>
      <c r="BH41" s="201">
        <v>118.25221238938053</v>
      </c>
      <c r="BI41" s="201">
        <v>100</v>
      </c>
      <c r="BJ41" s="201">
        <v>73.877304449171604</v>
      </c>
      <c r="BK41" s="201">
        <v>103.37184674872684</v>
      </c>
      <c r="BL41" s="240">
        <v>102.27254679159653</v>
      </c>
    </row>
    <row r="42" spans="1:70" ht="6" customHeight="1">
      <c r="A42" s="35"/>
      <c r="B42" s="221"/>
      <c r="C42" s="72"/>
      <c r="D42" s="73"/>
      <c r="E42" s="73"/>
      <c r="F42" s="73"/>
      <c r="G42" s="73"/>
      <c r="H42" s="73"/>
      <c r="I42" s="73"/>
      <c r="J42" s="73"/>
      <c r="K42" s="73"/>
      <c r="L42" s="73"/>
      <c r="M42" s="73"/>
      <c r="N42" s="73"/>
      <c r="O42" s="73"/>
      <c r="P42" s="70"/>
      <c r="Q42" s="70"/>
      <c r="R42" s="70"/>
      <c r="S42" s="70"/>
      <c r="T42" s="70"/>
      <c r="U42" s="70"/>
      <c r="V42" s="70"/>
      <c r="W42" s="70"/>
      <c r="X42" s="70"/>
      <c r="Y42" s="73"/>
      <c r="Z42" s="73"/>
      <c r="AA42" s="272"/>
      <c r="AB42" s="87"/>
      <c r="AC42" s="87"/>
      <c r="AD42" s="261"/>
      <c r="AE42" s="273"/>
      <c r="AF42" s="274"/>
      <c r="AG42" s="261"/>
      <c r="AH42" s="261"/>
      <c r="AI42" s="261"/>
      <c r="AJ42" s="261"/>
      <c r="AK42" s="274"/>
      <c r="AL42" s="163"/>
      <c r="AM42" s="163"/>
      <c r="AN42" s="51"/>
      <c r="AO42" s="70"/>
      <c r="AP42" s="70"/>
      <c r="AQ42" s="70"/>
      <c r="AR42" s="70"/>
      <c r="AS42" s="70"/>
      <c r="AT42" s="70"/>
      <c r="AU42" s="70"/>
      <c r="AV42" s="70"/>
      <c r="AW42" s="70"/>
      <c r="AX42" s="70"/>
      <c r="AY42" s="70"/>
      <c r="AZ42" s="201"/>
      <c r="BA42" s="201"/>
      <c r="BB42" s="201"/>
      <c r="BC42" s="201"/>
      <c r="BD42" s="201"/>
      <c r="BE42" s="201"/>
      <c r="BF42" s="201"/>
      <c r="BG42" s="201"/>
      <c r="BH42" s="201"/>
      <c r="BI42" s="201"/>
      <c r="BJ42" s="201"/>
      <c r="BK42" s="201"/>
      <c r="BL42" s="240"/>
    </row>
    <row r="43" spans="1:70" ht="22.5" customHeight="1">
      <c r="A43" s="35"/>
      <c r="B43" s="77" t="s">
        <v>42</v>
      </c>
      <c r="C43" s="78">
        <v>46.8</v>
      </c>
      <c r="D43" s="79">
        <v>57.1</v>
      </c>
      <c r="E43" s="79">
        <v>61.5</v>
      </c>
      <c r="F43" s="79">
        <v>63.8</v>
      </c>
      <c r="G43" s="79">
        <v>59.7</v>
      </c>
      <c r="H43" s="79">
        <v>81.2</v>
      </c>
      <c r="I43" s="79">
        <v>77.2</v>
      </c>
      <c r="J43" s="79">
        <v>95.9</v>
      </c>
      <c r="K43" s="79">
        <v>93.2</v>
      </c>
      <c r="L43" s="79">
        <v>104.5</v>
      </c>
      <c r="M43" s="79">
        <v>100.8</v>
      </c>
      <c r="N43" s="79">
        <v>120.4</v>
      </c>
      <c r="O43" s="79">
        <v>118.2</v>
      </c>
      <c r="P43" s="79">
        <v>100.4</v>
      </c>
      <c r="Q43" s="79">
        <v>107.8</v>
      </c>
      <c r="R43" s="79">
        <v>77.099999999999994</v>
      </c>
      <c r="S43" s="79">
        <v>88.2</v>
      </c>
      <c r="T43" s="79">
        <v>91.8</v>
      </c>
      <c r="U43" s="79">
        <v>96.8</v>
      </c>
      <c r="V43" s="79">
        <v>101.5</v>
      </c>
      <c r="W43" s="79">
        <v>104.6</v>
      </c>
      <c r="X43" s="79">
        <v>105</v>
      </c>
      <c r="Y43" s="79">
        <v>115.3</v>
      </c>
      <c r="Z43" s="79">
        <v>115.8</v>
      </c>
      <c r="AA43" s="78">
        <v>99.1</v>
      </c>
      <c r="AB43" s="79">
        <v>104.4</v>
      </c>
      <c r="AC43" s="88">
        <v>113.8</v>
      </c>
      <c r="AD43" s="79">
        <v>116.7</v>
      </c>
      <c r="AE43" s="80">
        <v>118</v>
      </c>
      <c r="AF43" s="78">
        <v>90.6</v>
      </c>
      <c r="AG43" s="79">
        <v>106.8</v>
      </c>
      <c r="AH43" s="79">
        <v>110</v>
      </c>
      <c r="AI43" s="79">
        <v>100.9</v>
      </c>
      <c r="AJ43" s="79">
        <v>117</v>
      </c>
      <c r="AK43" s="78">
        <v>113.61069856891581</v>
      </c>
      <c r="AL43" s="164">
        <v>100.3789304624959</v>
      </c>
      <c r="AM43" s="164">
        <v>109.84648867657224</v>
      </c>
      <c r="AN43" s="164">
        <v>117.9452432934327</v>
      </c>
      <c r="AO43" s="79">
        <v>107.9073502471831</v>
      </c>
      <c r="AP43" s="79">
        <v>114.06696643465443</v>
      </c>
      <c r="AQ43" s="79">
        <v>120.11251565569114</v>
      </c>
      <c r="AR43" s="79">
        <v>113.15443070317721</v>
      </c>
      <c r="AS43" s="79">
        <v>115.32170306543563</v>
      </c>
      <c r="AT43" s="79">
        <v>107.10888148214053</v>
      </c>
      <c r="AU43" s="79">
        <v>100.60706439536521</v>
      </c>
      <c r="AV43" s="79">
        <v>99.694528663888008</v>
      </c>
      <c r="AW43" s="79">
        <v>86.576827523902736</v>
      </c>
      <c r="AX43" s="79">
        <v>91.969641296632048</v>
      </c>
      <c r="AY43" s="79">
        <v>92.850510677808728</v>
      </c>
      <c r="AZ43" s="203">
        <v>93.5004642525534</v>
      </c>
      <c r="BA43" s="203">
        <v>88.672237697307338</v>
      </c>
      <c r="BB43" s="203">
        <v>85.051067780872785</v>
      </c>
      <c r="BC43" s="203">
        <v>83.75116063138347</v>
      </c>
      <c r="BD43" s="203">
        <v>91.736304549675012</v>
      </c>
      <c r="BE43" s="203">
        <v>87.650882079851442</v>
      </c>
      <c r="BF43" s="203">
        <v>93.407613741875579</v>
      </c>
      <c r="BG43" s="203">
        <v>92.479108635097489</v>
      </c>
      <c r="BH43" s="203">
        <v>96.285979572887641</v>
      </c>
      <c r="BI43" s="203">
        <v>100</v>
      </c>
      <c r="BJ43" s="203">
        <v>105.98066592294697</v>
      </c>
      <c r="BK43" s="79">
        <v>103.67176328043396</v>
      </c>
      <c r="BL43" s="80">
        <v>103.6356265250882</v>
      </c>
    </row>
    <row r="44" spans="1:70" s="57" customFormat="1" ht="18" customHeight="1">
      <c r="A44" s="76"/>
      <c r="B44" s="193" t="s">
        <v>163</v>
      </c>
      <c r="C44" s="21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220"/>
      <c r="BH44" s="220"/>
      <c r="BI44" s="220"/>
      <c r="BJ44" s="220"/>
      <c r="BK44" s="220"/>
      <c r="BL44" s="220"/>
      <c r="BM44" s="25"/>
      <c r="BN44" s="25"/>
      <c r="BO44" s="25"/>
      <c r="BP44" s="25"/>
      <c r="BQ44" s="25"/>
    </row>
    <row r="45" spans="1:70" s="189" customFormat="1" ht="9" customHeight="1" thickBot="1">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57"/>
      <c r="BO45" s="57"/>
      <c r="BP45" s="57"/>
      <c r="BQ45" s="57"/>
    </row>
    <row r="46" spans="1:70" ht="15" customHeight="1" thickTop="1">
      <c r="B46" s="12" t="str">
        <f>'1'!B37</f>
        <v>(Last Update: 11/03/2026)</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N46" s="189"/>
      <c r="BO46" s="189"/>
      <c r="BP46" s="189"/>
      <c r="BQ46" s="189"/>
    </row>
    <row r="47" spans="1:70" s="3" customFormat="1" ht="3" customHeight="1">
      <c r="B47" s="14"/>
      <c r="BM47" s="25"/>
      <c r="BN47" s="25"/>
      <c r="BO47" s="25"/>
      <c r="BP47" s="25"/>
      <c r="BQ47" s="25"/>
    </row>
    <row r="48" spans="1:70" s="3" customFormat="1" ht="15" customHeight="1">
      <c r="B48" s="15" t="str">
        <f>+'1'!B39</f>
        <v>COPYRIGHT © :2026, REPUBLIC OF CYPRUS, STATISTICAL SERVICE</v>
      </c>
      <c r="BM48" s="25"/>
    </row>
    <row r="49" spans="65:65" ht="15" customHeight="1">
      <c r="BM49" s="3"/>
    </row>
  </sheetData>
  <phoneticPr fontId="0" type="noConversion"/>
  <printOptions horizontalCentered="1"/>
  <pageMargins left="0.15748031496062992" right="0.15748031496062992" top="0.19685039370078741" bottom="0.19685039370078741" header="0.15748031496062992" footer="0.15748031496062992"/>
  <pageSetup paperSize="9" scale="70" firstPageNumber="96" orientation="landscape" useFirstPageNumber="1" horizontalDpi="180" verticalDpi="180" r:id="rId1"/>
  <headerFooter alignWithMargins="0"/>
  <colBreaks count="1" manualBreakCount="1">
    <brk id="31"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'4'!Print_Area</vt:lpstr>
      <vt:lpstr>'5'!Print_Area</vt:lpstr>
      <vt:lpstr>'6'!Print_Area</vt:lpstr>
      <vt:lpstr>'7'!Print_Area</vt:lpstr>
      <vt:lpstr>'8'!Print_Area</vt:lpstr>
      <vt:lpstr>'9'!Print_Area</vt:lpstr>
      <vt:lpstr>Contents!Print_Area</vt:lpstr>
      <vt:lpstr>'1'!Print_Titles</vt:lpstr>
      <vt:lpstr>'10'!Print_Titles</vt:lpstr>
      <vt:lpstr>'11'!Print_Titles</vt:lpstr>
      <vt:lpstr>'12'!Print_Titles</vt:lpstr>
      <vt:lpstr>'13'!Print_Titles</vt:lpstr>
      <vt:lpstr>'2'!Print_Titles</vt:lpstr>
      <vt:lpstr>'3'!Print_Titles</vt:lpstr>
      <vt:lpstr>'4'!Print_Titles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Christos Papageorgiou</cp:lastModifiedBy>
  <cp:lastPrinted>2026-03-11T09:14:20Z</cp:lastPrinted>
  <dcterms:created xsi:type="dcterms:W3CDTF">2015-02-18T15:57:13Z</dcterms:created>
  <dcterms:modified xsi:type="dcterms:W3CDTF">2026-03-11T09:14:43Z</dcterms:modified>
</cp:coreProperties>
</file>